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i\UV\27 sjednica - 2023\"/>
    </mc:Choice>
  </mc:AlternateContent>
  <bookViews>
    <workbookView xWindow="0" yWindow="0" windowWidth="20490" windowHeight="7755" activeTab="1"/>
  </bookViews>
  <sheets>
    <sheet name="Razred 2024" sheetId="4" r:id="rId1"/>
    <sheet name="Osnovni račun - prilog 3  " sheetId="5" r:id="rId2"/>
    <sheet name="Osnovni račun - prilog 2" sheetId="6" r:id="rId3"/>
  </sheets>
  <definedNames>
    <definedName name="_xlnm.Print_Titles" localSheetId="2">'Osnovni račun - prilog 2'!$2:$4</definedName>
    <definedName name="_xlnm.Print_Titles" localSheetId="1">'Osnovni račun - prilog 3  '!$2:$4</definedName>
    <definedName name="_xlnm.Print_Area" localSheetId="2">'Osnovni račun - prilog 2'!$A$2:$AE$201</definedName>
    <definedName name="_xlnm.Print_Area" localSheetId="1">'Osnovni račun - prilog 3  '!$A$2:$AE$201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02" i="6" l="1"/>
  <c r="Z202" i="6"/>
  <c r="U202" i="6"/>
  <c r="L202" i="6"/>
  <c r="AE200" i="6"/>
  <c r="AD200" i="6"/>
  <c r="AD199" i="6" s="1"/>
  <c r="AD198" i="6" s="1"/>
  <c r="AD197" i="6" s="1"/>
  <c r="X200" i="6"/>
  <c r="Z200" i="6" s="1"/>
  <c r="Z199" i="6" s="1"/>
  <c r="Z198" i="6" s="1"/>
  <c r="Z197" i="6" s="1"/>
  <c r="U200" i="6"/>
  <c r="S200" i="6"/>
  <c r="P200" i="6"/>
  <c r="T200" i="6" s="1"/>
  <c r="T199" i="6" s="1"/>
  <c r="M200" i="6"/>
  <c r="I200" i="6"/>
  <c r="J200" i="6" s="1"/>
  <c r="AE199" i="6"/>
  <c r="AE198" i="6" s="1"/>
  <c r="AE197" i="6" s="1"/>
  <c r="AC199" i="6"/>
  <c r="AB199" i="6"/>
  <c r="AA199" i="6"/>
  <c r="AA198" i="6" s="1"/>
  <c r="AA197" i="6" s="1"/>
  <c r="X199" i="6"/>
  <c r="W199" i="6"/>
  <c r="W198" i="6" s="1"/>
  <c r="W197" i="6" s="1"/>
  <c r="V199" i="6"/>
  <c r="S199" i="6"/>
  <c r="S198" i="6" s="1"/>
  <c r="S197" i="6" s="1"/>
  <c r="R199" i="6"/>
  <c r="Q199" i="6"/>
  <c r="P199" i="6"/>
  <c r="N199" i="6"/>
  <c r="N198" i="6" s="1"/>
  <c r="N197" i="6" s="1"/>
  <c r="K199" i="6"/>
  <c r="M199" i="6" s="1"/>
  <c r="J199" i="6"/>
  <c r="J198" i="6" s="1"/>
  <c r="J197" i="6" s="1"/>
  <c r="H199" i="6"/>
  <c r="G199" i="6"/>
  <c r="F199" i="6"/>
  <c r="F198" i="6" s="1"/>
  <c r="F197" i="6" s="1"/>
  <c r="AC198" i="6"/>
  <c r="AB198" i="6"/>
  <c r="AB197" i="6" s="1"/>
  <c r="X198" i="6"/>
  <c r="X197" i="6" s="1"/>
  <c r="V198" i="6"/>
  <c r="T198" i="6"/>
  <c r="T197" i="6" s="1"/>
  <c r="R198" i="6"/>
  <c r="Q198" i="6"/>
  <c r="P198" i="6"/>
  <c r="P197" i="6" s="1"/>
  <c r="K198" i="6"/>
  <c r="H198" i="6"/>
  <c r="G198" i="6"/>
  <c r="G197" i="6" s="1"/>
  <c r="AC197" i="6"/>
  <c r="V197" i="6"/>
  <c r="R197" i="6"/>
  <c r="Q197" i="6"/>
  <c r="H197" i="6"/>
  <c r="Y196" i="6"/>
  <c r="X196" i="6"/>
  <c r="V196" i="6"/>
  <c r="AA196" i="6" s="1"/>
  <c r="AE196" i="6" s="1"/>
  <c r="U196" i="6"/>
  <c r="P196" i="6"/>
  <c r="T196" i="6" s="1"/>
  <c r="M196" i="6"/>
  <c r="L196" i="6"/>
  <c r="J196" i="6"/>
  <c r="AE195" i="6"/>
  <c r="AC195" i="6"/>
  <c r="AB195" i="6"/>
  <c r="AA195" i="6"/>
  <c r="W195" i="6"/>
  <c r="V195" i="6"/>
  <c r="S195" i="6"/>
  <c r="U195" i="6" s="1"/>
  <c r="R195" i="6"/>
  <c r="Q195" i="6"/>
  <c r="P195" i="6"/>
  <c r="T195" i="6" s="1"/>
  <c r="M195" i="6"/>
  <c r="K195" i="6"/>
  <c r="J195" i="6"/>
  <c r="J194" i="6" s="1"/>
  <c r="I195" i="6"/>
  <c r="H195" i="6"/>
  <c r="G195" i="6"/>
  <c r="F195" i="6"/>
  <c r="F194" i="6" s="1"/>
  <c r="AC194" i="6"/>
  <c r="AB194" i="6"/>
  <c r="AA194" i="6"/>
  <c r="AE194" i="6" s="1"/>
  <c r="V194" i="6"/>
  <c r="S194" i="6"/>
  <c r="U194" i="6" s="1"/>
  <c r="R194" i="6"/>
  <c r="Q194" i="6"/>
  <c r="O194" i="6"/>
  <c r="P194" i="6" s="1"/>
  <c r="T194" i="6" s="1"/>
  <c r="N194" i="6"/>
  <c r="K194" i="6"/>
  <c r="M194" i="6" s="1"/>
  <c r="H194" i="6"/>
  <c r="G194" i="6"/>
  <c r="AD193" i="6"/>
  <c r="AA193" i="6"/>
  <c r="Z193" i="6"/>
  <c r="T193" i="6"/>
  <c r="S193" i="6"/>
  <c r="P193" i="6"/>
  <c r="Q193" i="6" s="1"/>
  <c r="M193" i="6"/>
  <c r="I193" i="6"/>
  <c r="J193" i="6" s="1"/>
  <c r="J192" i="6" s="1"/>
  <c r="J191" i="6" s="1"/>
  <c r="AC192" i="6"/>
  <c r="AB192" i="6"/>
  <c r="X192" i="6"/>
  <c r="Z192" i="6" s="1"/>
  <c r="W192" i="6"/>
  <c r="V192" i="6"/>
  <c r="S192" i="6"/>
  <c r="R192" i="6"/>
  <c r="O192" i="6"/>
  <c r="N192" i="6"/>
  <c r="K192" i="6"/>
  <c r="H192" i="6"/>
  <c r="H191" i="6" s="1"/>
  <c r="G192" i="6"/>
  <c r="G191" i="6" s="1"/>
  <c r="F192" i="6"/>
  <c r="AC191" i="6"/>
  <c r="V191" i="6"/>
  <c r="R191" i="6"/>
  <c r="N191" i="6"/>
  <c r="F191" i="6"/>
  <c r="X190" i="6"/>
  <c r="AC190" i="6" s="1"/>
  <c r="S190" i="6"/>
  <c r="P190" i="6"/>
  <c r="I190" i="6"/>
  <c r="G190" i="6"/>
  <c r="M190" i="6" s="1"/>
  <c r="AC189" i="6"/>
  <c r="X189" i="6"/>
  <c r="T189" i="6"/>
  <c r="S189" i="6"/>
  <c r="P189" i="6"/>
  <c r="Q189" i="6" s="1"/>
  <c r="L189" i="6"/>
  <c r="I189" i="6"/>
  <c r="J189" i="6" s="1"/>
  <c r="G189" i="6"/>
  <c r="M189" i="6" s="1"/>
  <c r="AB188" i="6"/>
  <c r="W188" i="6"/>
  <c r="S188" i="6"/>
  <c r="R188" i="6"/>
  <c r="O188" i="6"/>
  <c r="P188" i="6" s="1"/>
  <c r="T188" i="6" s="1"/>
  <c r="N188" i="6"/>
  <c r="K188" i="6"/>
  <c r="M188" i="6" s="1"/>
  <c r="H188" i="6"/>
  <c r="G188" i="6"/>
  <c r="F188" i="6"/>
  <c r="AA187" i="6"/>
  <c r="AE187" i="6" s="1"/>
  <c r="Y187" i="6"/>
  <c r="X187" i="6"/>
  <c r="Z187" i="6" s="1"/>
  <c r="AD187" i="6" s="1"/>
  <c r="V187" i="6"/>
  <c r="V185" i="6" s="1"/>
  <c r="U187" i="6"/>
  <c r="P187" i="6"/>
  <c r="T187" i="6" s="1"/>
  <c r="M187" i="6"/>
  <c r="L187" i="6"/>
  <c r="J187" i="6"/>
  <c r="Y186" i="6"/>
  <c r="X186" i="6"/>
  <c r="V186" i="6"/>
  <c r="AA186" i="6" s="1"/>
  <c r="U186" i="6"/>
  <c r="P186" i="6"/>
  <c r="T186" i="6" s="1"/>
  <c r="M186" i="6"/>
  <c r="L186" i="6"/>
  <c r="J186" i="6"/>
  <c r="J185" i="6" s="1"/>
  <c r="AC185" i="6"/>
  <c r="AB185" i="6"/>
  <c r="W185" i="6"/>
  <c r="Y185" i="6" s="1"/>
  <c r="S185" i="6"/>
  <c r="U185" i="6" s="1"/>
  <c r="R185" i="6"/>
  <c r="Q185" i="6"/>
  <c r="O185" i="6"/>
  <c r="P185" i="6" s="1"/>
  <c r="T185" i="6" s="1"/>
  <c r="N185" i="6"/>
  <c r="K185" i="6"/>
  <c r="I185" i="6"/>
  <c r="H185" i="6"/>
  <c r="G185" i="6"/>
  <c r="L185" i="6" s="1"/>
  <c r="F185" i="6"/>
  <c r="X184" i="6"/>
  <c r="Z184" i="6" s="1"/>
  <c r="AD184" i="6" s="1"/>
  <c r="V184" i="6"/>
  <c r="AA184" i="6" s="1"/>
  <c r="T184" i="6"/>
  <c r="S184" i="6"/>
  <c r="U184" i="6" s="1"/>
  <c r="Y184" i="6" s="1"/>
  <c r="P184" i="6"/>
  <c r="M184" i="6"/>
  <c r="L184" i="6"/>
  <c r="J184" i="6"/>
  <c r="I184" i="6"/>
  <c r="AC183" i="6"/>
  <c r="X183" i="6"/>
  <c r="T183" i="6"/>
  <c r="S183" i="6"/>
  <c r="P183" i="6"/>
  <c r="Q183" i="6" s="1"/>
  <c r="M183" i="6"/>
  <c r="L183" i="6"/>
  <c r="I183" i="6"/>
  <c r="J183" i="6" s="1"/>
  <c r="G183" i="6"/>
  <c r="X182" i="6"/>
  <c r="AC182" i="6" s="1"/>
  <c r="S182" i="6"/>
  <c r="P182" i="6"/>
  <c r="T182" i="6" s="1"/>
  <c r="I182" i="6"/>
  <c r="G182" i="6"/>
  <c r="M182" i="6" s="1"/>
  <c r="AD181" i="6"/>
  <c r="AA181" i="6"/>
  <c r="AE181" i="6" s="1"/>
  <c r="Z181" i="6"/>
  <c r="U181" i="6"/>
  <c r="Y181" i="6" s="1"/>
  <c r="T181" i="6"/>
  <c r="P181" i="6"/>
  <c r="L181" i="6"/>
  <c r="J181" i="6"/>
  <c r="I181" i="6"/>
  <c r="G181" i="6"/>
  <c r="M181" i="6" s="1"/>
  <c r="AB180" i="6"/>
  <c r="W180" i="6"/>
  <c r="R180" i="6"/>
  <c r="O180" i="6"/>
  <c r="N180" i="6"/>
  <c r="K180" i="6"/>
  <c r="H180" i="6"/>
  <c r="G180" i="6"/>
  <c r="F180" i="6"/>
  <c r="AC179" i="6"/>
  <c r="X179" i="6"/>
  <c r="T179" i="6"/>
  <c r="S179" i="6"/>
  <c r="Q179" i="6"/>
  <c r="P179" i="6"/>
  <c r="M179" i="6"/>
  <c r="J179" i="6"/>
  <c r="I179" i="6"/>
  <c r="G179" i="6"/>
  <c r="L179" i="6" s="1"/>
  <c r="X178" i="6"/>
  <c r="AC178" i="6" s="1"/>
  <c r="S178" i="6"/>
  <c r="P178" i="6"/>
  <c r="J178" i="6"/>
  <c r="I178" i="6"/>
  <c r="G178" i="6"/>
  <c r="M178" i="6" s="1"/>
  <c r="X177" i="6"/>
  <c r="AC177" i="6" s="1"/>
  <c r="T177" i="6"/>
  <c r="S177" i="6"/>
  <c r="U177" i="6" s="1"/>
  <c r="Q177" i="6"/>
  <c r="P177" i="6"/>
  <c r="J177" i="6"/>
  <c r="J175" i="6" s="1"/>
  <c r="I177" i="6"/>
  <c r="G177" i="6"/>
  <c r="M177" i="6" s="1"/>
  <c r="X176" i="6"/>
  <c r="AC176" i="6" s="1"/>
  <c r="T176" i="6"/>
  <c r="S176" i="6"/>
  <c r="Q176" i="6"/>
  <c r="U176" i="6" s="1"/>
  <c r="V176" i="6" s="1"/>
  <c r="P176" i="6"/>
  <c r="J176" i="6"/>
  <c r="I176" i="6"/>
  <c r="G176" i="6"/>
  <c r="AB175" i="6"/>
  <c r="X175" i="6"/>
  <c r="W175" i="6"/>
  <c r="T175" i="6"/>
  <c r="R175" i="6"/>
  <c r="P175" i="6"/>
  <c r="O175" i="6"/>
  <c r="N175" i="6"/>
  <c r="K175" i="6"/>
  <c r="I175" i="6"/>
  <c r="H175" i="6"/>
  <c r="F175" i="6"/>
  <c r="Y174" i="6"/>
  <c r="X174" i="6"/>
  <c r="AC174" i="6" s="1"/>
  <c r="AE174" i="6" s="1"/>
  <c r="V174" i="6"/>
  <c r="AA174" i="6" s="1"/>
  <c r="U174" i="6"/>
  <c r="T174" i="6"/>
  <c r="S174" i="6"/>
  <c r="P174" i="6"/>
  <c r="M174" i="6"/>
  <c r="L174" i="6"/>
  <c r="I174" i="6"/>
  <c r="J174" i="6" s="1"/>
  <c r="AD173" i="6"/>
  <c r="AC173" i="6"/>
  <c r="AA173" i="6"/>
  <c r="AE173" i="6" s="1"/>
  <c r="Z173" i="6"/>
  <c r="T173" i="6"/>
  <c r="S173" i="6"/>
  <c r="Q173" i="6"/>
  <c r="Q170" i="6" s="1"/>
  <c r="P173" i="6"/>
  <c r="J173" i="6"/>
  <c r="I173" i="6"/>
  <c r="G173" i="6"/>
  <c r="M173" i="6" s="1"/>
  <c r="Y172" i="6"/>
  <c r="X172" i="6"/>
  <c r="AC172" i="6" s="1"/>
  <c r="V172" i="6"/>
  <c r="AA172" i="6" s="1"/>
  <c r="U172" i="6"/>
  <c r="T172" i="6"/>
  <c r="S172" i="6"/>
  <c r="P172" i="6"/>
  <c r="M172" i="6"/>
  <c r="L172" i="6"/>
  <c r="I172" i="6"/>
  <c r="I170" i="6" s="1"/>
  <c r="Y171" i="6"/>
  <c r="X171" i="6"/>
  <c r="AC171" i="6" s="1"/>
  <c r="V171" i="6"/>
  <c r="AA171" i="6" s="1"/>
  <c r="U171" i="6"/>
  <c r="T171" i="6"/>
  <c r="P171" i="6"/>
  <c r="M171" i="6"/>
  <c r="L171" i="6"/>
  <c r="J171" i="6"/>
  <c r="AB170" i="6"/>
  <c r="X170" i="6"/>
  <c r="W170" i="6"/>
  <c r="V170" i="6"/>
  <c r="R170" i="6"/>
  <c r="P170" i="6"/>
  <c r="T170" i="6" s="1"/>
  <c r="O170" i="6"/>
  <c r="N170" i="6"/>
  <c r="K170" i="6"/>
  <c r="H170" i="6"/>
  <c r="F170" i="6"/>
  <c r="W169" i="6"/>
  <c r="R169" i="6"/>
  <c r="O169" i="6"/>
  <c r="N169" i="6"/>
  <c r="F169" i="6"/>
  <c r="F168" i="6" s="1"/>
  <c r="F167" i="6"/>
  <c r="X166" i="6"/>
  <c r="AC166" i="6" s="1"/>
  <c r="V166" i="6"/>
  <c r="V165" i="6" s="1"/>
  <c r="S166" i="6"/>
  <c r="U166" i="6" s="1"/>
  <c r="Y166" i="6" s="1"/>
  <c r="P166" i="6"/>
  <c r="T166" i="6" s="1"/>
  <c r="M166" i="6"/>
  <c r="I166" i="6"/>
  <c r="AB165" i="6"/>
  <c r="X165" i="6"/>
  <c r="W165" i="6"/>
  <c r="T165" i="6"/>
  <c r="R165" i="6"/>
  <c r="Q165" i="6"/>
  <c r="Q164" i="6" s="1"/>
  <c r="Q163" i="6" s="1"/>
  <c r="P165" i="6"/>
  <c r="O165" i="6"/>
  <c r="N165" i="6"/>
  <c r="M165" i="6"/>
  <c r="K165" i="6"/>
  <c r="H165" i="6"/>
  <c r="H164" i="6" s="1"/>
  <c r="H163" i="6" s="1"/>
  <c r="G165" i="6"/>
  <c r="F165" i="6"/>
  <c r="W164" i="6"/>
  <c r="V164" i="6"/>
  <c r="V163" i="6" s="1"/>
  <c r="R164" i="6"/>
  <c r="O164" i="6"/>
  <c r="O163" i="6" s="1"/>
  <c r="N164" i="6"/>
  <c r="K164" i="6"/>
  <c r="M164" i="6" s="1"/>
  <c r="G164" i="6"/>
  <c r="G163" i="6" s="1"/>
  <c r="F164" i="6"/>
  <c r="F163" i="6" s="1"/>
  <c r="Y162" i="6"/>
  <c r="X162" i="6"/>
  <c r="AC162" i="6" s="1"/>
  <c r="V162" i="6"/>
  <c r="AA162" i="6" s="1"/>
  <c r="AA161" i="6" s="1"/>
  <c r="U162" i="6"/>
  <c r="T162" i="6"/>
  <c r="P162" i="6"/>
  <c r="M162" i="6"/>
  <c r="L162" i="6"/>
  <c r="J162" i="6"/>
  <c r="AB161" i="6"/>
  <c r="X161" i="6"/>
  <c r="W161" i="6"/>
  <c r="V161" i="6"/>
  <c r="S161" i="6"/>
  <c r="R161" i="6"/>
  <c r="Q161" i="6"/>
  <c r="U161" i="6" s="1"/>
  <c r="Y161" i="6" s="1"/>
  <c r="P161" i="6"/>
  <c r="T161" i="6" s="1"/>
  <c r="O161" i="6"/>
  <c r="N161" i="6"/>
  <c r="M161" i="6"/>
  <c r="L161" i="6"/>
  <c r="K161" i="6"/>
  <c r="J161" i="6"/>
  <c r="I161" i="6"/>
  <c r="H161" i="6"/>
  <c r="G161" i="6"/>
  <c r="F161" i="6"/>
  <c r="Z160" i="6"/>
  <c r="AD160" i="6" s="1"/>
  <c r="X160" i="6"/>
  <c r="AC160" i="6" s="1"/>
  <c r="V160" i="6"/>
  <c r="V159" i="6" s="1"/>
  <c r="U160" i="6"/>
  <c r="Y160" i="6" s="1"/>
  <c r="T160" i="6"/>
  <c r="P160" i="6"/>
  <c r="M160" i="6"/>
  <c r="L160" i="6"/>
  <c r="AC159" i="6"/>
  <c r="AB159" i="6"/>
  <c r="AD159" i="6" s="1"/>
  <c r="X159" i="6"/>
  <c r="Z159" i="6" s="1"/>
  <c r="W159" i="6"/>
  <c r="Y159" i="6" s="1"/>
  <c r="S159" i="6"/>
  <c r="R159" i="6"/>
  <c r="Q159" i="6"/>
  <c r="U159" i="6" s="1"/>
  <c r="O159" i="6"/>
  <c r="P159" i="6" s="1"/>
  <c r="T159" i="6" s="1"/>
  <c r="N159" i="6"/>
  <c r="M159" i="6"/>
  <c r="K159" i="6"/>
  <c r="J159" i="6"/>
  <c r="I159" i="6"/>
  <c r="H159" i="6"/>
  <c r="G159" i="6"/>
  <c r="F159" i="6"/>
  <c r="AE158" i="6"/>
  <c r="AC158" i="6"/>
  <c r="AC157" i="6" s="1"/>
  <c r="Z158" i="6"/>
  <c r="AD158" i="6" s="1"/>
  <c r="Y158" i="6"/>
  <c r="X158" i="6"/>
  <c r="V158" i="6"/>
  <c r="AA158" i="6" s="1"/>
  <c r="U158" i="6"/>
  <c r="T158" i="6"/>
  <c r="P158" i="6"/>
  <c r="M158" i="6"/>
  <c r="L158" i="6"/>
  <c r="AE157" i="6"/>
  <c r="AB157" i="6"/>
  <c r="AA157" i="6"/>
  <c r="Z157" i="6"/>
  <c r="X157" i="6"/>
  <c r="W157" i="6"/>
  <c r="V157" i="6"/>
  <c r="S157" i="6"/>
  <c r="R157" i="6"/>
  <c r="Q157" i="6"/>
  <c r="P157" i="6"/>
  <c r="T157" i="6" s="1"/>
  <c r="O157" i="6"/>
  <c r="N157" i="6"/>
  <c r="K157" i="6"/>
  <c r="J157" i="6"/>
  <c r="I157" i="6"/>
  <c r="H157" i="6"/>
  <c r="G157" i="6"/>
  <c r="F157" i="6"/>
  <c r="AB156" i="6"/>
  <c r="V156" i="6"/>
  <c r="R156" i="6"/>
  <c r="Q156" i="6"/>
  <c r="N156" i="6"/>
  <c r="J156" i="6"/>
  <c r="H156" i="6"/>
  <c r="F156" i="6"/>
  <c r="Z155" i="6"/>
  <c r="AD155" i="6" s="1"/>
  <c r="X155" i="6"/>
  <c r="AC155" i="6" s="1"/>
  <c r="V155" i="6"/>
  <c r="AA155" i="6" s="1"/>
  <c r="AA154" i="6" s="1"/>
  <c r="AA153" i="6" s="1"/>
  <c r="U155" i="6"/>
  <c r="Y155" i="6" s="1"/>
  <c r="T155" i="6"/>
  <c r="P155" i="6"/>
  <c r="M155" i="6"/>
  <c r="L155" i="6"/>
  <c r="J155" i="6"/>
  <c r="AC154" i="6"/>
  <c r="AB154" i="6"/>
  <c r="X154" i="6"/>
  <c r="W154" i="6"/>
  <c r="S154" i="6"/>
  <c r="R154" i="6"/>
  <c r="Q154" i="6"/>
  <c r="Q153" i="6" s="1"/>
  <c r="P154" i="6"/>
  <c r="T154" i="6" s="1"/>
  <c r="O154" i="6"/>
  <c r="N154" i="6"/>
  <c r="M154" i="6"/>
  <c r="L154" i="6"/>
  <c r="K154" i="6"/>
  <c r="J154" i="6"/>
  <c r="I154" i="6"/>
  <c r="I153" i="6" s="1"/>
  <c r="H154" i="6"/>
  <c r="G154" i="6"/>
  <c r="F154" i="6"/>
  <c r="X153" i="6"/>
  <c r="W153" i="6"/>
  <c r="S153" i="6"/>
  <c r="R153" i="6"/>
  <c r="O153" i="6"/>
  <c r="P153" i="6" s="1"/>
  <c r="N153" i="6"/>
  <c r="K153" i="6"/>
  <c r="J153" i="6"/>
  <c r="J152" i="6" s="1"/>
  <c r="H153" i="6"/>
  <c r="G153" i="6"/>
  <c r="F153" i="6"/>
  <c r="Q152" i="6"/>
  <c r="N152" i="6"/>
  <c r="H152" i="6"/>
  <c r="F152" i="6"/>
  <c r="Z151" i="6"/>
  <c r="AD151" i="6" s="1"/>
  <c r="X151" i="6"/>
  <c r="AC151" i="6" s="1"/>
  <c r="V151" i="6"/>
  <c r="AA151" i="6" s="1"/>
  <c r="U151" i="6"/>
  <c r="Y151" i="6" s="1"/>
  <c r="T151" i="6"/>
  <c r="P151" i="6"/>
  <c r="M151" i="6"/>
  <c r="L151" i="6"/>
  <c r="J151" i="6"/>
  <c r="AA150" i="6"/>
  <c r="X150" i="6"/>
  <c r="AC150" i="6" s="1"/>
  <c r="AE150" i="6" s="1"/>
  <c r="V150" i="6"/>
  <c r="T150" i="6"/>
  <c r="S150" i="6"/>
  <c r="P150" i="6"/>
  <c r="M150" i="6"/>
  <c r="L150" i="6"/>
  <c r="I150" i="6"/>
  <c r="J150" i="6" s="1"/>
  <c r="J149" i="6" s="1"/>
  <c r="AC149" i="6"/>
  <c r="AB149" i="6"/>
  <c r="X149" i="6"/>
  <c r="Z149" i="6" s="1"/>
  <c r="AD149" i="6" s="1"/>
  <c r="W149" i="6"/>
  <c r="V149" i="6"/>
  <c r="T149" i="6"/>
  <c r="R149" i="6"/>
  <c r="Q149" i="6"/>
  <c r="P149" i="6"/>
  <c r="O149" i="6"/>
  <c r="N149" i="6"/>
  <c r="M149" i="6"/>
  <c r="K149" i="6"/>
  <c r="I149" i="6"/>
  <c r="L149" i="6" s="1"/>
  <c r="H149" i="6"/>
  <c r="G149" i="6"/>
  <c r="F149" i="6"/>
  <c r="AA148" i="6"/>
  <c r="AE148" i="6" s="1"/>
  <c r="Y148" i="6"/>
  <c r="X148" i="6"/>
  <c r="AC148" i="6" s="1"/>
  <c r="V148" i="6"/>
  <c r="Z148" i="6" s="1"/>
  <c r="AD148" i="6" s="1"/>
  <c r="U148" i="6"/>
  <c r="S148" i="6"/>
  <c r="P148" i="6"/>
  <c r="T148" i="6" s="1"/>
  <c r="M148" i="6"/>
  <c r="L148" i="6"/>
  <c r="I148" i="6"/>
  <c r="J148" i="6" s="1"/>
  <c r="AE147" i="6"/>
  <c r="Y147" i="6"/>
  <c r="X147" i="6"/>
  <c r="AC147" i="6" s="1"/>
  <c r="V147" i="6"/>
  <c r="AA147" i="6" s="1"/>
  <c r="U147" i="6"/>
  <c r="T147" i="6"/>
  <c r="P147" i="6"/>
  <c r="M147" i="6"/>
  <c r="L147" i="6"/>
  <c r="AA146" i="6"/>
  <c r="X146" i="6"/>
  <c r="V146" i="6"/>
  <c r="S146" i="6"/>
  <c r="Q146" i="6"/>
  <c r="Q144" i="6" s="1"/>
  <c r="P146" i="6"/>
  <c r="T146" i="6" s="1"/>
  <c r="I146" i="6"/>
  <c r="G146" i="6"/>
  <c r="M146" i="6" s="1"/>
  <c r="AC145" i="6"/>
  <c r="X145" i="6"/>
  <c r="Z145" i="6" s="1"/>
  <c r="AD145" i="6" s="1"/>
  <c r="V145" i="6"/>
  <c r="AA145" i="6" s="1"/>
  <c r="T145" i="6"/>
  <c r="S145" i="6"/>
  <c r="U145" i="6" s="1"/>
  <c r="Y145" i="6" s="1"/>
  <c r="P145" i="6"/>
  <c r="M145" i="6"/>
  <c r="L145" i="6"/>
  <c r="J145" i="6"/>
  <c r="I145" i="6"/>
  <c r="AB144" i="6"/>
  <c r="W144" i="6"/>
  <c r="S144" i="6"/>
  <c r="U144" i="6" s="1"/>
  <c r="R144" i="6"/>
  <c r="O144" i="6"/>
  <c r="N144" i="6"/>
  <c r="K144" i="6"/>
  <c r="M144" i="6" s="1"/>
  <c r="H144" i="6"/>
  <c r="G144" i="6"/>
  <c r="F144" i="6"/>
  <c r="F133" i="6" s="1"/>
  <c r="Y143" i="6"/>
  <c r="X143" i="6"/>
  <c r="AC143" i="6" s="1"/>
  <c r="AC142" i="6" s="1"/>
  <c r="V143" i="6"/>
  <c r="U143" i="6"/>
  <c r="P143" i="6"/>
  <c r="T143" i="6" s="1"/>
  <c r="M143" i="6"/>
  <c r="L143" i="6"/>
  <c r="AB142" i="6"/>
  <c r="W142" i="6"/>
  <c r="S142" i="6"/>
  <c r="R142" i="6"/>
  <c r="T142" i="6" s="1"/>
  <c r="Q142" i="6"/>
  <c r="U142" i="6" s="1"/>
  <c r="Y142" i="6" s="1"/>
  <c r="O142" i="6"/>
  <c r="P142" i="6" s="1"/>
  <c r="N142" i="6"/>
  <c r="M142" i="6"/>
  <c r="K142" i="6"/>
  <c r="J142" i="6"/>
  <c r="I142" i="6"/>
  <c r="L142" i="6" s="1"/>
  <c r="H142" i="6"/>
  <c r="G142" i="6"/>
  <c r="F142" i="6"/>
  <c r="Z141" i="6"/>
  <c r="AD141" i="6" s="1"/>
  <c r="X141" i="6"/>
  <c r="AC141" i="6" s="1"/>
  <c r="V141" i="6"/>
  <c r="AA141" i="6" s="1"/>
  <c r="AA140" i="6" s="1"/>
  <c r="U141" i="6"/>
  <c r="Y141" i="6" s="1"/>
  <c r="P141" i="6"/>
  <c r="T141" i="6" s="1"/>
  <c r="M141" i="6"/>
  <c r="L141" i="6"/>
  <c r="J141" i="6"/>
  <c r="AB140" i="6"/>
  <c r="W140" i="6"/>
  <c r="V140" i="6"/>
  <c r="U140" i="6"/>
  <c r="Y140" i="6" s="1"/>
  <c r="S140" i="6"/>
  <c r="R140" i="6"/>
  <c r="Q140" i="6"/>
  <c r="O140" i="6"/>
  <c r="P140" i="6" s="1"/>
  <c r="N140" i="6"/>
  <c r="M140" i="6"/>
  <c r="K140" i="6"/>
  <c r="J140" i="6"/>
  <c r="I140" i="6"/>
  <c r="L140" i="6" s="1"/>
  <c r="H140" i="6"/>
  <c r="G140" i="6"/>
  <c r="F140" i="6"/>
  <c r="Z139" i="6"/>
  <c r="AD139" i="6" s="1"/>
  <c r="X139" i="6"/>
  <c r="AC139" i="6" s="1"/>
  <c r="V139" i="6"/>
  <c r="AA139" i="6" s="1"/>
  <c r="U139" i="6"/>
  <c r="Y139" i="6" s="1"/>
  <c r="P139" i="6"/>
  <c r="T139" i="6" s="1"/>
  <c r="M139" i="6"/>
  <c r="L139" i="6"/>
  <c r="J139" i="6"/>
  <c r="X138" i="6"/>
  <c r="T138" i="6"/>
  <c r="Q138" i="6"/>
  <c r="U138" i="6" s="1"/>
  <c r="Y138" i="6" s="1"/>
  <c r="P138" i="6"/>
  <c r="M138" i="6"/>
  <c r="L138" i="6"/>
  <c r="J138" i="6"/>
  <c r="J136" i="6" s="1"/>
  <c r="G138" i="6"/>
  <c r="V138" i="6" s="1"/>
  <c r="AA138" i="6" s="1"/>
  <c r="AC137" i="6"/>
  <c r="Y137" i="6"/>
  <c r="V137" i="6"/>
  <c r="U137" i="6"/>
  <c r="P137" i="6"/>
  <c r="T137" i="6" s="1"/>
  <c r="M137" i="6"/>
  <c r="L137" i="6"/>
  <c r="AB136" i="6"/>
  <c r="Y136" i="6"/>
  <c r="W136" i="6"/>
  <c r="U136" i="6"/>
  <c r="S136" i="6"/>
  <c r="R136" i="6"/>
  <c r="T136" i="6" s="1"/>
  <c r="Q136" i="6"/>
  <c r="O136" i="6"/>
  <c r="P136" i="6" s="1"/>
  <c r="N136" i="6"/>
  <c r="M136" i="6"/>
  <c r="K136" i="6"/>
  <c r="I136" i="6"/>
  <c r="L136" i="6" s="1"/>
  <c r="H136" i="6"/>
  <c r="G136" i="6"/>
  <c r="F136" i="6"/>
  <c r="Z135" i="6"/>
  <c r="AD135" i="6" s="1"/>
  <c r="X135" i="6"/>
  <c r="AC135" i="6" s="1"/>
  <c r="V135" i="6"/>
  <c r="AA135" i="6" s="1"/>
  <c r="AA134" i="6" s="1"/>
  <c r="U135" i="6"/>
  <c r="Y135" i="6" s="1"/>
  <c r="P135" i="6"/>
  <c r="T135" i="6" s="1"/>
  <c r="M135" i="6"/>
  <c r="L135" i="6"/>
  <c r="AB134" i="6"/>
  <c r="X134" i="6"/>
  <c r="W134" i="6"/>
  <c r="V134" i="6"/>
  <c r="S134" i="6"/>
  <c r="R134" i="6"/>
  <c r="Q134" i="6"/>
  <c r="U134" i="6" s="1"/>
  <c r="Y134" i="6" s="1"/>
  <c r="P134" i="6"/>
  <c r="T134" i="6" s="1"/>
  <c r="O134" i="6"/>
  <c r="N134" i="6"/>
  <c r="M134" i="6"/>
  <c r="L134" i="6"/>
  <c r="K134" i="6"/>
  <c r="J134" i="6"/>
  <c r="I134" i="6"/>
  <c r="H134" i="6"/>
  <c r="H133" i="6" s="1"/>
  <c r="G134" i="6"/>
  <c r="F134" i="6"/>
  <c r="R133" i="6"/>
  <c r="O133" i="6"/>
  <c r="N133" i="6"/>
  <c r="K133" i="6"/>
  <c r="M133" i="6" s="1"/>
  <c r="G133" i="6"/>
  <c r="AC132" i="6"/>
  <c r="AA132" i="6"/>
  <c r="Y132" i="6"/>
  <c r="X132" i="6"/>
  <c r="V132" i="6"/>
  <c r="U132" i="6"/>
  <c r="P132" i="6"/>
  <c r="T132" i="6" s="1"/>
  <c r="M132" i="6"/>
  <c r="L132" i="6"/>
  <c r="AC131" i="6"/>
  <c r="AE131" i="6" s="1"/>
  <c r="Z131" i="6"/>
  <c r="AD131" i="6" s="1"/>
  <c r="X131" i="6"/>
  <c r="V131" i="6"/>
  <c r="AA131" i="6" s="1"/>
  <c r="U131" i="6"/>
  <c r="Y131" i="6" s="1"/>
  <c r="P131" i="6"/>
  <c r="T131" i="6" s="1"/>
  <c r="M131" i="6"/>
  <c r="L131" i="6"/>
  <c r="AE130" i="6"/>
  <c r="AA130" i="6"/>
  <c r="Z130" i="6"/>
  <c r="AD130" i="6" s="1"/>
  <c r="U130" i="6"/>
  <c r="Y130" i="6" s="1"/>
  <c r="P130" i="6"/>
  <c r="T130" i="6" s="1"/>
  <c r="M130" i="6"/>
  <c r="L130" i="6"/>
  <c r="AC129" i="6"/>
  <c r="AA129" i="6"/>
  <c r="Y129" i="6"/>
  <c r="X129" i="6"/>
  <c r="V129" i="6"/>
  <c r="U129" i="6"/>
  <c r="P129" i="6"/>
  <c r="T129" i="6" s="1"/>
  <c r="M129" i="6"/>
  <c r="L129" i="6"/>
  <c r="AC128" i="6"/>
  <c r="AE128" i="6" s="1"/>
  <c r="Z128" i="6"/>
  <c r="AD128" i="6" s="1"/>
  <c r="X128" i="6"/>
  <c r="V128" i="6"/>
  <c r="AA128" i="6" s="1"/>
  <c r="U128" i="6"/>
  <c r="Y128" i="6" s="1"/>
  <c r="T128" i="6"/>
  <c r="S128" i="6"/>
  <c r="S125" i="6" s="1"/>
  <c r="P128" i="6"/>
  <c r="M128" i="6"/>
  <c r="L128" i="6"/>
  <c r="J128" i="6"/>
  <c r="I128" i="6"/>
  <c r="AC127" i="6"/>
  <c r="P127" i="6"/>
  <c r="G127" i="6"/>
  <c r="L127" i="6" s="1"/>
  <c r="AC126" i="6"/>
  <c r="X126" i="6"/>
  <c r="V126" i="6"/>
  <c r="AA126" i="6" s="1"/>
  <c r="U126" i="6"/>
  <c r="Y126" i="6" s="1"/>
  <c r="P126" i="6"/>
  <c r="T126" i="6" s="1"/>
  <c r="M126" i="6"/>
  <c r="L126" i="6"/>
  <c r="AB125" i="6"/>
  <c r="W125" i="6"/>
  <c r="R125" i="6"/>
  <c r="T125" i="6" s="1"/>
  <c r="O125" i="6"/>
  <c r="N125" i="6"/>
  <c r="P125" i="6" s="1"/>
  <c r="K125" i="6"/>
  <c r="J125" i="6"/>
  <c r="I125" i="6"/>
  <c r="H125" i="6"/>
  <c r="F125" i="6"/>
  <c r="AD124" i="6"/>
  <c r="Z124" i="6"/>
  <c r="Y124" i="6"/>
  <c r="X124" i="6"/>
  <c r="AC124" i="6" s="1"/>
  <c r="V124" i="6"/>
  <c r="AA124" i="6" s="1"/>
  <c r="U124" i="6"/>
  <c r="T124" i="6"/>
  <c r="P124" i="6"/>
  <c r="M124" i="6"/>
  <c r="L124" i="6"/>
  <c r="J124" i="6"/>
  <c r="AC123" i="6"/>
  <c r="V123" i="6"/>
  <c r="S123" i="6"/>
  <c r="P123" i="6"/>
  <c r="M123" i="6"/>
  <c r="I123" i="6"/>
  <c r="AC122" i="6"/>
  <c r="AA122" i="6"/>
  <c r="Y122" i="6"/>
  <c r="X122" i="6"/>
  <c r="V122" i="6"/>
  <c r="U122" i="6"/>
  <c r="T122" i="6"/>
  <c r="P122" i="6"/>
  <c r="M122" i="6"/>
  <c r="L122" i="6"/>
  <c r="J122" i="6"/>
  <c r="AB121" i="6"/>
  <c r="X121" i="6"/>
  <c r="W121" i="6"/>
  <c r="V121" i="6"/>
  <c r="S121" i="6"/>
  <c r="R121" i="6"/>
  <c r="P121" i="6"/>
  <c r="O121" i="6"/>
  <c r="N121" i="6"/>
  <c r="K121" i="6"/>
  <c r="M121" i="6" s="1"/>
  <c r="H121" i="6"/>
  <c r="G121" i="6"/>
  <c r="F121" i="6"/>
  <c r="AC120" i="6"/>
  <c r="AA120" i="6"/>
  <c r="Y120" i="6"/>
  <c r="X120" i="6"/>
  <c r="V120" i="6"/>
  <c r="U120" i="6"/>
  <c r="T120" i="6"/>
  <c r="P120" i="6"/>
  <c r="M120" i="6"/>
  <c r="L120" i="6"/>
  <c r="AE119" i="6"/>
  <c r="AC119" i="6"/>
  <c r="Z119" i="6"/>
  <c r="AD119" i="6" s="1"/>
  <c r="Y119" i="6"/>
  <c r="X119" i="6"/>
  <c r="V119" i="6"/>
  <c r="AA119" i="6" s="1"/>
  <c r="U119" i="6"/>
  <c r="T119" i="6"/>
  <c r="P119" i="6"/>
  <c r="M119" i="6"/>
  <c r="L119" i="6"/>
  <c r="J119" i="6"/>
  <c r="AC118" i="6"/>
  <c r="AE118" i="6" s="1"/>
  <c r="Z118" i="6"/>
  <c r="AD118" i="6" s="1"/>
  <c r="Y118" i="6"/>
  <c r="X118" i="6"/>
  <c r="V118" i="6"/>
  <c r="U118" i="6"/>
  <c r="T118" i="6"/>
  <c r="S118" i="6"/>
  <c r="M118" i="6"/>
  <c r="L118" i="6"/>
  <c r="J118" i="6"/>
  <c r="I118" i="6"/>
  <c r="AA117" i="6"/>
  <c r="Y117" i="6"/>
  <c r="X117" i="6"/>
  <c r="V117" i="6"/>
  <c r="V116" i="6" s="1"/>
  <c r="U117" i="6"/>
  <c r="T117" i="6"/>
  <c r="M117" i="6"/>
  <c r="L117" i="6"/>
  <c r="J117" i="6"/>
  <c r="AC116" i="6"/>
  <c r="AB116" i="6"/>
  <c r="W116" i="6"/>
  <c r="S116" i="6"/>
  <c r="U116" i="6" s="1"/>
  <c r="R116" i="6"/>
  <c r="Q116" i="6"/>
  <c r="O116" i="6"/>
  <c r="N116" i="6"/>
  <c r="M116" i="6"/>
  <c r="K116" i="6"/>
  <c r="I116" i="6"/>
  <c r="L116" i="6" s="1"/>
  <c r="H116" i="6"/>
  <c r="G116" i="6"/>
  <c r="F116" i="6"/>
  <c r="AC115" i="6"/>
  <c r="X115" i="6"/>
  <c r="V115" i="6"/>
  <c r="U115" i="6"/>
  <c r="Y115" i="6" s="1"/>
  <c r="P115" i="6"/>
  <c r="T115" i="6" s="1"/>
  <c r="M115" i="6"/>
  <c r="L115" i="6"/>
  <c r="J115" i="6"/>
  <c r="AC114" i="6"/>
  <c r="AE114" i="6" s="1"/>
  <c r="Y114" i="6"/>
  <c r="X114" i="6"/>
  <c r="Z114" i="6" s="1"/>
  <c r="AD114" i="6" s="1"/>
  <c r="V114" i="6"/>
  <c r="AA114" i="6" s="1"/>
  <c r="U114" i="6"/>
  <c r="P114" i="6"/>
  <c r="T114" i="6" s="1"/>
  <c r="M114" i="6"/>
  <c r="L114" i="6"/>
  <c r="J114" i="6"/>
  <c r="AC113" i="6"/>
  <c r="AB113" i="6"/>
  <c r="X113" i="6"/>
  <c r="W113" i="6"/>
  <c r="S113" i="6"/>
  <c r="U113" i="6" s="1"/>
  <c r="Y113" i="6" s="1"/>
  <c r="R113" i="6"/>
  <c r="Q113" i="6"/>
  <c r="N113" i="6"/>
  <c r="P113" i="6" s="1"/>
  <c r="T113" i="6" s="1"/>
  <c r="K113" i="6"/>
  <c r="J113" i="6"/>
  <c r="I113" i="6"/>
  <c r="H113" i="6"/>
  <c r="G113" i="6"/>
  <c r="L113" i="6" s="1"/>
  <c r="F113" i="6"/>
  <c r="AA112" i="6"/>
  <c r="Y112" i="6"/>
  <c r="X112" i="6"/>
  <c r="V112" i="6"/>
  <c r="U112" i="6"/>
  <c r="P112" i="6"/>
  <c r="T112" i="6" s="1"/>
  <c r="M112" i="6"/>
  <c r="L112" i="6"/>
  <c r="J112" i="6"/>
  <c r="Z111" i="6"/>
  <c r="AD111" i="6" s="1"/>
  <c r="Y111" i="6"/>
  <c r="X111" i="6"/>
  <c r="AC111" i="6" s="1"/>
  <c r="V111" i="6"/>
  <c r="AA111" i="6" s="1"/>
  <c r="AA110" i="6" s="1"/>
  <c r="U111" i="6"/>
  <c r="T111" i="6"/>
  <c r="P111" i="6"/>
  <c r="M111" i="6"/>
  <c r="L111" i="6"/>
  <c r="J111" i="6"/>
  <c r="J110" i="6" s="1"/>
  <c r="AB110" i="6"/>
  <c r="W110" i="6"/>
  <c r="V110" i="6"/>
  <c r="S110" i="6"/>
  <c r="R110" i="6"/>
  <c r="Q110" i="6"/>
  <c r="U110" i="6" s="1"/>
  <c r="Y110" i="6" s="1"/>
  <c r="P110" i="6"/>
  <c r="T110" i="6" s="1"/>
  <c r="O110" i="6"/>
  <c r="N110" i="6"/>
  <c r="M110" i="6"/>
  <c r="L110" i="6"/>
  <c r="K110" i="6"/>
  <c r="I110" i="6"/>
  <c r="H110" i="6"/>
  <c r="G110" i="6"/>
  <c r="F110" i="6"/>
  <c r="AD109" i="6"/>
  <c r="AA109" i="6"/>
  <c r="Z109" i="6"/>
  <c r="Y109" i="6"/>
  <c r="X109" i="6"/>
  <c r="AC109" i="6" s="1"/>
  <c r="AE109" i="6" s="1"/>
  <c r="U109" i="6"/>
  <c r="P109" i="6"/>
  <c r="T109" i="6" s="1"/>
  <c r="M109" i="6"/>
  <c r="L109" i="6"/>
  <c r="J109" i="6"/>
  <c r="AE108" i="6"/>
  <c r="AC108" i="6"/>
  <c r="Z108" i="6"/>
  <c r="AD108" i="6" s="1"/>
  <c r="Y108" i="6"/>
  <c r="X108" i="6"/>
  <c r="V108" i="6"/>
  <c r="U108" i="6"/>
  <c r="T108" i="6"/>
  <c r="S108" i="6"/>
  <c r="P108" i="6"/>
  <c r="M108" i="6"/>
  <c r="L108" i="6"/>
  <c r="I108" i="6"/>
  <c r="J108" i="6" s="1"/>
  <c r="AD107" i="6"/>
  <c r="AA107" i="6"/>
  <c r="Z107" i="6"/>
  <c r="Y107" i="6"/>
  <c r="X107" i="6"/>
  <c r="AC107" i="6" s="1"/>
  <c r="AE107" i="6" s="1"/>
  <c r="T107" i="6"/>
  <c r="S107" i="6"/>
  <c r="U107" i="6" s="1"/>
  <c r="I107" i="6"/>
  <c r="G107" i="6"/>
  <c r="M107" i="6" s="1"/>
  <c r="AC106" i="6"/>
  <c r="AE106" i="6" s="1"/>
  <c r="X106" i="6"/>
  <c r="Z106" i="6" s="1"/>
  <c r="AD106" i="6" s="1"/>
  <c r="U106" i="6"/>
  <c r="Y106" i="6" s="1"/>
  <c r="P106" i="6"/>
  <c r="T106" i="6" s="1"/>
  <c r="M106" i="6"/>
  <c r="L106" i="6"/>
  <c r="AA105" i="6"/>
  <c r="Y105" i="6"/>
  <c r="X105" i="6"/>
  <c r="AC105" i="6" s="1"/>
  <c r="AE105" i="6" s="1"/>
  <c r="V105" i="6"/>
  <c r="V103" i="6" s="1"/>
  <c r="U105" i="6"/>
  <c r="P105" i="6"/>
  <c r="T105" i="6" s="1"/>
  <c r="M105" i="6"/>
  <c r="L105" i="6"/>
  <c r="J105" i="6"/>
  <c r="AD104" i="6"/>
  <c r="AA104" i="6"/>
  <c r="Z104" i="6"/>
  <c r="Y104" i="6"/>
  <c r="X104" i="6"/>
  <c r="AC104" i="6" s="1"/>
  <c r="U104" i="6"/>
  <c r="P104" i="6"/>
  <c r="T104" i="6" s="1"/>
  <c r="M104" i="6"/>
  <c r="L104" i="6"/>
  <c r="J104" i="6"/>
  <c r="AB103" i="6"/>
  <c r="AA103" i="6"/>
  <c r="X103" i="6"/>
  <c r="Z103" i="6" s="1"/>
  <c r="W103" i="6"/>
  <c r="S103" i="6"/>
  <c r="U103" i="6" s="1"/>
  <c r="R103" i="6"/>
  <c r="Q103" i="6"/>
  <c r="O103" i="6"/>
  <c r="P103" i="6" s="1"/>
  <c r="T103" i="6" s="1"/>
  <c r="N103" i="6"/>
  <c r="K103" i="6"/>
  <c r="M103" i="6" s="1"/>
  <c r="H103" i="6"/>
  <c r="G103" i="6"/>
  <c r="F103" i="6"/>
  <c r="AC102" i="6"/>
  <c r="AE102" i="6" s="1"/>
  <c r="Y102" i="6"/>
  <c r="X102" i="6"/>
  <c r="Z102" i="6" s="1"/>
  <c r="AD102" i="6" s="1"/>
  <c r="V102" i="6"/>
  <c r="AA102" i="6" s="1"/>
  <c r="U102" i="6"/>
  <c r="P102" i="6"/>
  <c r="T102" i="6" s="1"/>
  <c r="M102" i="6"/>
  <c r="L102" i="6"/>
  <c r="J102" i="6"/>
  <c r="J100" i="6" s="1"/>
  <c r="Z101" i="6"/>
  <c r="AD101" i="6" s="1"/>
  <c r="X101" i="6"/>
  <c r="AC101" i="6" s="1"/>
  <c r="V101" i="6"/>
  <c r="V100" i="6" s="1"/>
  <c r="U101" i="6"/>
  <c r="Y101" i="6" s="1"/>
  <c r="P101" i="6"/>
  <c r="T101" i="6" s="1"/>
  <c r="M101" i="6"/>
  <c r="L101" i="6"/>
  <c r="AB100" i="6"/>
  <c r="X100" i="6"/>
  <c r="W100" i="6"/>
  <c r="S100" i="6"/>
  <c r="R100" i="6"/>
  <c r="Q100" i="6"/>
  <c r="U100" i="6" s="1"/>
  <c r="Y100" i="6" s="1"/>
  <c r="P100" i="6"/>
  <c r="T100" i="6" s="1"/>
  <c r="O100" i="6"/>
  <c r="N100" i="6"/>
  <c r="M100" i="6"/>
  <c r="L100" i="6"/>
  <c r="K100" i="6"/>
  <c r="I100" i="6"/>
  <c r="H100" i="6"/>
  <c r="G100" i="6"/>
  <c r="F100" i="6"/>
  <c r="AD99" i="6"/>
  <c r="Z99" i="6"/>
  <c r="Y99" i="6"/>
  <c r="X99" i="6"/>
  <c r="AC99" i="6" s="1"/>
  <c r="AE99" i="6" s="1"/>
  <c r="V99" i="6"/>
  <c r="AA99" i="6" s="1"/>
  <c r="U99" i="6"/>
  <c r="T99" i="6"/>
  <c r="P99" i="6"/>
  <c r="M99" i="6"/>
  <c r="L99" i="6"/>
  <c r="J99" i="6"/>
  <c r="AA98" i="6"/>
  <c r="Y98" i="6"/>
  <c r="X98" i="6"/>
  <c r="X96" i="6" s="1"/>
  <c r="V98" i="6"/>
  <c r="V96" i="6" s="1"/>
  <c r="Z96" i="6" s="1"/>
  <c r="AD96" i="6" s="1"/>
  <c r="U98" i="6"/>
  <c r="P98" i="6"/>
  <c r="T98" i="6" s="1"/>
  <c r="M98" i="6"/>
  <c r="L98" i="6"/>
  <c r="J98" i="6"/>
  <c r="AD97" i="6"/>
  <c r="Z97" i="6"/>
  <c r="Y97" i="6"/>
  <c r="X97" i="6"/>
  <c r="AC97" i="6" s="1"/>
  <c r="V97" i="6"/>
  <c r="AA97" i="6" s="1"/>
  <c r="U97" i="6"/>
  <c r="T97" i="6"/>
  <c r="S97" i="6"/>
  <c r="P97" i="6"/>
  <c r="M97" i="6"/>
  <c r="L97" i="6"/>
  <c r="I97" i="6"/>
  <c r="J97" i="6" s="1"/>
  <c r="AB96" i="6"/>
  <c r="W96" i="6"/>
  <c r="Y96" i="6" s="1"/>
  <c r="S96" i="6"/>
  <c r="U96" i="6" s="1"/>
  <c r="R96" i="6"/>
  <c r="Q96" i="6"/>
  <c r="O96" i="6"/>
  <c r="N96" i="6"/>
  <c r="K96" i="6"/>
  <c r="M96" i="6" s="1"/>
  <c r="J96" i="6"/>
  <c r="H96" i="6"/>
  <c r="G96" i="6"/>
  <c r="F96" i="6"/>
  <c r="AA95" i="6"/>
  <c r="X95" i="6"/>
  <c r="AC95" i="6" s="1"/>
  <c r="U95" i="6"/>
  <c r="Y95" i="6" s="1"/>
  <c r="S95" i="6"/>
  <c r="P95" i="6"/>
  <c r="T95" i="6" s="1"/>
  <c r="M95" i="6"/>
  <c r="I95" i="6"/>
  <c r="J95" i="6" s="1"/>
  <c r="AE94" i="6"/>
  <c r="AA94" i="6"/>
  <c r="Z94" i="6"/>
  <c r="AD94" i="6" s="1"/>
  <c r="X94" i="6"/>
  <c r="AC94" i="6" s="1"/>
  <c r="U94" i="6"/>
  <c r="Y94" i="6" s="1"/>
  <c r="T94" i="6"/>
  <c r="S94" i="6"/>
  <c r="P94" i="6"/>
  <c r="M94" i="6"/>
  <c r="L94" i="6"/>
  <c r="I94" i="6"/>
  <c r="J94" i="6" s="1"/>
  <c r="AD93" i="6"/>
  <c r="Z93" i="6"/>
  <c r="Y93" i="6"/>
  <c r="X93" i="6"/>
  <c r="AC93" i="6" s="1"/>
  <c r="V93" i="6"/>
  <c r="AA93" i="6" s="1"/>
  <c r="U93" i="6"/>
  <c r="T93" i="6"/>
  <c r="P93" i="6"/>
  <c r="M93" i="6"/>
  <c r="L93" i="6"/>
  <c r="J93" i="6"/>
  <c r="J91" i="6" s="1"/>
  <c r="Y92" i="6"/>
  <c r="X92" i="6"/>
  <c r="X91" i="6" s="1"/>
  <c r="V92" i="6"/>
  <c r="U92" i="6"/>
  <c r="P92" i="6"/>
  <c r="T92" i="6" s="1"/>
  <c r="M92" i="6"/>
  <c r="L92" i="6"/>
  <c r="J92" i="6"/>
  <c r="AB91" i="6"/>
  <c r="W91" i="6"/>
  <c r="S91" i="6"/>
  <c r="U91" i="6" s="1"/>
  <c r="R91" i="6"/>
  <c r="Q91" i="6"/>
  <c r="O91" i="6"/>
  <c r="N91" i="6"/>
  <c r="N90" i="6" s="1"/>
  <c r="K91" i="6"/>
  <c r="M91" i="6" s="1"/>
  <c r="H91" i="6"/>
  <c r="G91" i="6"/>
  <c r="F91" i="6"/>
  <c r="H90" i="6"/>
  <c r="Z89" i="6"/>
  <c r="AD89" i="6" s="1"/>
  <c r="Y89" i="6"/>
  <c r="X89" i="6"/>
  <c r="AC89" i="6" s="1"/>
  <c r="AC88" i="6" s="1"/>
  <c r="V89" i="6"/>
  <c r="AA89" i="6" s="1"/>
  <c r="U89" i="6"/>
  <c r="T89" i="6"/>
  <c r="P89" i="6"/>
  <c r="M89" i="6"/>
  <c r="L89" i="6"/>
  <c r="AE88" i="6"/>
  <c r="AB88" i="6"/>
  <c r="AA88" i="6"/>
  <c r="X88" i="6"/>
  <c r="W88" i="6"/>
  <c r="Y88" i="6" s="1"/>
  <c r="S88" i="6"/>
  <c r="U88" i="6" s="1"/>
  <c r="R88" i="6"/>
  <c r="Q88" i="6"/>
  <c r="O88" i="6"/>
  <c r="P88" i="6" s="1"/>
  <c r="T88" i="6" s="1"/>
  <c r="N88" i="6"/>
  <c r="L88" i="6"/>
  <c r="K88" i="6"/>
  <c r="J88" i="6"/>
  <c r="I88" i="6"/>
  <c r="H88" i="6"/>
  <c r="H68" i="6" s="1"/>
  <c r="G88" i="6"/>
  <c r="F88" i="6"/>
  <c r="AD87" i="6"/>
  <c r="AC87" i="6"/>
  <c r="AE87" i="6" s="1"/>
  <c r="X87" i="6"/>
  <c r="Z87" i="6" s="1"/>
  <c r="T87" i="6"/>
  <c r="S87" i="6"/>
  <c r="P87" i="6"/>
  <c r="Q87" i="6" s="1"/>
  <c r="Q85" i="6" s="1"/>
  <c r="M87" i="6"/>
  <c r="L87" i="6"/>
  <c r="I87" i="6"/>
  <c r="J87" i="6" s="1"/>
  <c r="G87" i="6"/>
  <c r="V87" i="6" s="1"/>
  <c r="AA87" i="6" s="1"/>
  <c r="AA86" i="6"/>
  <c r="AE86" i="6" s="1"/>
  <c r="Z86" i="6"/>
  <c r="AD86" i="6" s="1"/>
  <c r="X86" i="6"/>
  <c r="AC86" i="6" s="1"/>
  <c r="V86" i="6"/>
  <c r="V85" i="6" s="1"/>
  <c r="U86" i="6"/>
  <c r="Y86" i="6" s="1"/>
  <c r="S86" i="6"/>
  <c r="P86" i="6"/>
  <c r="T86" i="6" s="1"/>
  <c r="M86" i="6"/>
  <c r="I86" i="6"/>
  <c r="AB85" i="6"/>
  <c r="X85" i="6"/>
  <c r="Z85" i="6" s="1"/>
  <c r="W85" i="6"/>
  <c r="R85" i="6"/>
  <c r="P85" i="6"/>
  <c r="T85" i="6" s="1"/>
  <c r="O85" i="6"/>
  <c r="N85" i="6"/>
  <c r="K85" i="6"/>
  <c r="M85" i="6" s="1"/>
  <c r="H85" i="6"/>
  <c r="G85" i="6"/>
  <c r="F85" i="6"/>
  <c r="AD84" i="6"/>
  <c r="X84" i="6"/>
  <c r="Z84" i="6" s="1"/>
  <c r="V84" i="6"/>
  <c r="AA84" i="6" s="1"/>
  <c r="T84" i="6"/>
  <c r="S84" i="6"/>
  <c r="U84" i="6" s="1"/>
  <c r="Y84" i="6" s="1"/>
  <c r="P84" i="6"/>
  <c r="M84" i="6"/>
  <c r="L84" i="6"/>
  <c r="J84" i="6"/>
  <c r="I84" i="6"/>
  <c r="X83" i="6"/>
  <c r="AC83" i="6" s="1"/>
  <c r="V83" i="6"/>
  <c r="AA83" i="6" s="1"/>
  <c r="AA82" i="6" s="1"/>
  <c r="T83" i="6"/>
  <c r="S83" i="6"/>
  <c r="P83" i="6"/>
  <c r="M83" i="6"/>
  <c r="L83" i="6"/>
  <c r="J83" i="6"/>
  <c r="I83" i="6"/>
  <c r="AB82" i="6"/>
  <c r="W82" i="6"/>
  <c r="V82" i="6"/>
  <c r="R82" i="6"/>
  <c r="Q82" i="6"/>
  <c r="O82" i="6"/>
  <c r="N82" i="6"/>
  <c r="M82" i="6"/>
  <c r="K82" i="6"/>
  <c r="J82" i="6"/>
  <c r="I82" i="6"/>
  <c r="L82" i="6" s="1"/>
  <c r="H82" i="6"/>
  <c r="G82" i="6"/>
  <c r="F82" i="6"/>
  <c r="AE81" i="6"/>
  <c r="AC81" i="6"/>
  <c r="Z81" i="6"/>
  <c r="AD81" i="6" s="1"/>
  <c r="Y81" i="6"/>
  <c r="X81" i="6"/>
  <c r="U81" i="6"/>
  <c r="P81" i="6"/>
  <c r="T81" i="6" s="1"/>
  <c r="M81" i="6"/>
  <c r="L81" i="6"/>
  <c r="AA80" i="6"/>
  <c r="Z80" i="6"/>
  <c r="AD80" i="6" s="1"/>
  <c r="Y80" i="6"/>
  <c r="X80" i="6"/>
  <c r="AC80" i="6" s="1"/>
  <c r="AE80" i="6" s="1"/>
  <c r="U80" i="6"/>
  <c r="T80" i="6"/>
  <c r="P80" i="6"/>
  <c r="M80" i="6"/>
  <c r="L80" i="6"/>
  <c r="AE79" i="6"/>
  <c r="AA79" i="6"/>
  <c r="Z79" i="6"/>
  <c r="AD79" i="6" s="1"/>
  <c r="Y79" i="6"/>
  <c r="X79" i="6"/>
  <c r="AC79" i="6" s="1"/>
  <c r="U79" i="6"/>
  <c r="P79" i="6"/>
  <c r="T79" i="6" s="1"/>
  <c r="M79" i="6"/>
  <c r="L79" i="6"/>
  <c r="AD78" i="6"/>
  <c r="AB78" i="6"/>
  <c r="AA78" i="6"/>
  <c r="Z78" i="6"/>
  <c r="X78" i="6"/>
  <c r="W78" i="6"/>
  <c r="V78" i="6"/>
  <c r="S78" i="6"/>
  <c r="U78" i="6" s="1"/>
  <c r="R78" i="6"/>
  <c r="Q78" i="6"/>
  <c r="O78" i="6"/>
  <c r="N78" i="6"/>
  <c r="K78" i="6"/>
  <c r="J78" i="6"/>
  <c r="I78" i="6"/>
  <c r="H78" i="6"/>
  <c r="G78" i="6"/>
  <c r="L78" i="6" s="1"/>
  <c r="F78" i="6"/>
  <c r="AC77" i="6"/>
  <c r="AA77" i="6"/>
  <c r="AA76" i="6" s="1"/>
  <c r="Y77" i="6"/>
  <c r="X77" i="6"/>
  <c r="V77" i="6"/>
  <c r="U77" i="6"/>
  <c r="P77" i="6"/>
  <c r="T77" i="6" s="1"/>
  <c r="M77" i="6"/>
  <c r="L77" i="6"/>
  <c r="AC76" i="6"/>
  <c r="AE76" i="6" s="1"/>
  <c r="AB76" i="6"/>
  <c r="Y76" i="6"/>
  <c r="W76" i="6"/>
  <c r="V76" i="6"/>
  <c r="S76" i="6"/>
  <c r="U76" i="6" s="1"/>
  <c r="R76" i="6"/>
  <c r="Q76" i="6"/>
  <c r="O76" i="6"/>
  <c r="N76" i="6"/>
  <c r="K76" i="6"/>
  <c r="M76" i="6" s="1"/>
  <c r="J76" i="6"/>
  <c r="I76" i="6"/>
  <c r="L76" i="6" s="1"/>
  <c r="H76" i="6"/>
  <c r="G76" i="6"/>
  <c r="F76" i="6"/>
  <c r="AA75" i="6"/>
  <c r="X75" i="6"/>
  <c r="V75" i="6"/>
  <c r="U75" i="6"/>
  <c r="Y75" i="6" s="1"/>
  <c r="P75" i="6"/>
  <c r="T75" i="6" s="1"/>
  <c r="M75" i="6"/>
  <c r="L75" i="6"/>
  <c r="AC74" i="6"/>
  <c r="AA74" i="6"/>
  <c r="Y74" i="6"/>
  <c r="X74" i="6"/>
  <c r="V74" i="6"/>
  <c r="U74" i="6"/>
  <c r="P74" i="6"/>
  <c r="T74" i="6" s="1"/>
  <c r="M74" i="6"/>
  <c r="L74" i="6"/>
  <c r="AC73" i="6"/>
  <c r="AE73" i="6" s="1"/>
  <c r="Z73" i="6"/>
  <c r="AD73" i="6" s="1"/>
  <c r="X73" i="6"/>
  <c r="V73" i="6"/>
  <c r="AA73" i="6" s="1"/>
  <c r="U73" i="6"/>
  <c r="Y73" i="6" s="1"/>
  <c r="P73" i="6"/>
  <c r="T73" i="6" s="1"/>
  <c r="M73" i="6"/>
  <c r="L73" i="6"/>
  <c r="Z72" i="6"/>
  <c r="AD72" i="6" s="1"/>
  <c r="X72" i="6"/>
  <c r="AC72" i="6" s="1"/>
  <c r="V72" i="6"/>
  <c r="V69" i="6" s="1"/>
  <c r="U72" i="6"/>
  <c r="Y72" i="6" s="1"/>
  <c r="S72" i="6"/>
  <c r="P72" i="6"/>
  <c r="T72" i="6" s="1"/>
  <c r="M72" i="6"/>
  <c r="L72" i="6"/>
  <c r="I72" i="6"/>
  <c r="Y71" i="6"/>
  <c r="X71" i="6"/>
  <c r="V71" i="6"/>
  <c r="AA71" i="6" s="1"/>
  <c r="U71" i="6"/>
  <c r="P71" i="6"/>
  <c r="T71" i="6" s="1"/>
  <c r="M71" i="6"/>
  <c r="L71" i="6"/>
  <c r="AE70" i="6"/>
  <c r="AD70" i="6"/>
  <c r="AC70" i="6"/>
  <c r="AA70" i="6"/>
  <c r="Z70" i="6"/>
  <c r="Y70" i="6"/>
  <c r="V70" i="6"/>
  <c r="U70" i="6"/>
  <c r="P70" i="6"/>
  <c r="T70" i="6" s="1"/>
  <c r="M70" i="6"/>
  <c r="L70" i="6"/>
  <c r="AB69" i="6"/>
  <c r="X69" i="6"/>
  <c r="W69" i="6"/>
  <c r="S69" i="6"/>
  <c r="R69" i="6"/>
  <c r="Q69" i="6"/>
  <c r="O69" i="6"/>
  <c r="N69" i="6"/>
  <c r="K69" i="6"/>
  <c r="J69" i="6"/>
  <c r="I69" i="6"/>
  <c r="H69" i="6"/>
  <c r="G69" i="6"/>
  <c r="F69" i="6"/>
  <c r="F68" i="6" s="1"/>
  <c r="AB68" i="6"/>
  <c r="Q68" i="6"/>
  <c r="Z67" i="6"/>
  <c r="AD67" i="6" s="1"/>
  <c r="Y67" i="6"/>
  <c r="X67" i="6"/>
  <c r="AC67" i="6" s="1"/>
  <c r="V67" i="6"/>
  <c r="AA67" i="6" s="1"/>
  <c r="AA66" i="6" s="1"/>
  <c r="U67" i="6"/>
  <c r="T67" i="6"/>
  <c r="P67" i="6"/>
  <c r="M67" i="6"/>
  <c r="L67" i="6"/>
  <c r="J67" i="6"/>
  <c r="AC66" i="6"/>
  <c r="AB66" i="6"/>
  <c r="Z66" i="6"/>
  <c r="X66" i="6"/>
  <c r="W66" i="6"/>
  <c r="V66" i="6"/>
  <c r="S66" i="6"/>
  <c r="R66" i="6"/>
  <c r="Q66" i="6"/>
  <c r="U66" i="6" s="1"/>
  <c r="Y66" i="6" s="1"/>
  <c r="O66" i="6"/>
  <c r="N66" i="6"/>
  <c r="P66" i="6" s="1"/>
  <c r="M66" i="6"/>
  <c r="L66" i="6"/>
  <c r="K66" i="6"/>
  <c r="J66" i="6"/>
  <c r="I66" i="6"/>
  <c r="H66" i="6"/>
  <c r="G66" i="6"/>
  <c r="F66" i="6"/>
  <c r="Z65" i="6"/>
  <c r="AD65" i="6" s="1"/>
  <c r="X65" i="6"/>
  <c r="AC65" i="6" s="1"/>
  <c r="V65" i="6"/>
  <c r="AA65" i="6" s="1"/>
  <c r="U65" i="6"/>
  <c r="Y65" i="6" s="1"/>
  <c r="T65" i="6"/>
  <c r="P65" i="6"/>
  <c r="M65" i="6"/>
  <c r="L65" i="6"/>
  <c r="J65" i="6"/>
  <c r="AA64" i="6"/>
  <c r="Y64" i="6"/>
  <c r="X64" i="6"/>
  <c r="X63" i="6" s="1"/>
  <c r="Z63" i="6" s="1"/>
  <c r="AD63" i="6" s="1"/>
  <c r="V64" i="6"/>
  <c r="U64" i="6"/>
  <c r="P64" i="6"/>
  <c r="T64" i="6" s="1"/>
  <c r="M64" i="6"/>
  <c r="L64" i="6"/>
  <c r="J64" i="6"/>
  <c r="AB63" i="6"/>
  <c r="W63" i="6"/>
  <c r="V63" i="6"/>
  <c r="S63" i="6"/>
  <c r="U63" i="6" s="1"/>
  <c r="R63" i="6"/>
  <c r="Q63" i="6"/>
  <c r="O63" i="6"/>
  <c r="N63" i="6"/>
  <c r="K63" i="6"/>
  <c r="M63" i="6" s="1"/>
  <c r="J63" i="6"/>
  <c r="I63" i="6"/>
  <c r="H63" i="6"/>
  <c r="G63" i="6"/>
  <c r="L63" i="6" s="1"/>
  <c r="F63" i="6"/>
  <c r="AA62" i="6"/>
  <c r="AA61" i="6" s="1"/>
  <c r="Y62" i="6"/>
  <c r="X62" i="6"/>
  <c r="AC62" i="6" s="1"/>
  <c r="V62" i="6"/>
  <c r="V61" i="6" s="1"/>
  <c r="U62" i="6"/>
  <c r="T62" i="6"/>
  <c r="M62" i="6"/>
  <c r="L62" i="6"/>
  <c r="AB61" i="6"/>
  <c r="X61" i="6"/>
  <c r="Z61" i="6" s="1"/>
  <c r="W61" i="6"/>
  <c r="T61" i="6"/>
  <c r="S61" i="6"/>
  <c r="R61" i="6"/>
  <c r="Q61" i="6"/>
  <c r="U61" i="6" s="1"/>
  <c r="Y61" i="6" s="1"/>
  <c r="O61" i="6"/>
  <c r="N61" i="6"/>
  <c r="K61" i="6"/>
  <c r="J61" i="6"/>
  <c r="I61" i="6"/>
  <c r="H61" i="6"/>
  <c r="G61" i="6"/>
  <c r="L61" i="6" s="1"/>
  <c r="F61" i="6"/>
  <c r="AA60" i="6"/>
  <c r="X60" i="6"/>
  <c r="Z60" i="6" s="1"/>
  <c r="AD60" i="6" s="1"/>
  <c r="S60" i="6"/>
  <c r="U60" i="6" s="1"/>
  <c r="Y60" i="6" s="1"/>
  <c r="P60" i="6"/>
  <c r="T60" i="6" s="1"/>
  <c r="I60" i="6"/>
  <c r="G60" i="6"/>
  <c r="M60" i="6" s="1"/>
  <c r="Y59" i="6"/>
  <c r="X59" i="6"/>
  <c r="Z59" i="6" s="1"/>
  <c r="AD59" i="6" s="1"/>
  <c r="V59" i="6"/>
  <c r="AA59" i="6" s="1"/>
  <c r="U59" i="6"/>
  <c r="P59" i="6"/>
  <c r="T59" i="6" s="1"/>
  <c r="M59" i="6"/>
  <c r="L59" i="6"/>
  <c r="AD58" i="6"/>
  <c r="AA58" i="6"/>
  <c r="Z58" i="6"/>
  <c r="Y58" i="6"/>
  <c r="X58" i="6"/>
  <c r="AC58" i="6" s="1"/>
  <c r="AE58" i="6" s="1"/>
  <c r="T58" i="6"/>
  <c r="S58" i="6"/>
  <c r="U58" i="6" s="1"/>
  <c r="P58" i="6"/>
  <c r="M58" i="6"/>
  <c r="L58" i="6"/>
  <c r="J58" i="6"/>
  <c r="I58" i="6"/>
  <c r="Y57" i="6"/>
  <c r="X57" i="6"/>
  <c r="Z57" i="6" s="1"/>
  <c r="AD57" i="6" s="1"/>
  <c r="V57" i="6"/>
  <c r="AA57" i="6" s="1"/>
  <c r="U57" i="6"/>
  <c r="P57" i="6"/>
  <c r="T57" i="6" s="1"/>
  <c r="M57" i="6"/>
  <c r="L57" i="6"/>
  <c r="AD56" i="6"/>
  <c r="AA56" i="6"/>
  <c r="Z56" i="6"/>
  <c r="X56" i="6"/>
  <c r="AC56" i="6" s="1"/>
  <c r="AE56" i="6" s="1"/>
  <c r="T56" i="6"/>
  <c r="S56" i="6"/>
  <c r="P56" i="6"/>
  <c r="M56" i="6"/>
  <c r="L56" i="6"/>
  <c r="J56" i="6"/>
  <c r="I56" i="6"/>
  <c r="Y55" i="6"/>
  <c r="X55" i="6"/>
  <c r="AC55" i="6" s="1"/>
  <c r="V55" i="6"/>
  <c r="AA55" i="6" s="1"/>
  <c r="AA54" i="6" s="1"/>
  <c r="U55" i="6"/>
  <c r="P55" i="6"/>
  <c r="T55" i="6" s="1"/>
  <c r="M55" i="6"/>
  <c r="L55" i="6"/>
  <c r="AB54" i="6"/>
  <c r="W54" i="6"/>
  <c r="V54" i="6"/>
  <c r="R54" i="6"/>
  <c r="Q54" i="6"/>
  <c r="O54" i="6"/>
  <c r="P54" i="6" s="1"/>
  <c r="N54" i="6"/>
  <c r="K54" i="6"/>
  <c r="M54" i="6" s="1"/>
  <c r="H54" i="6"/>
  <c r="G54" i="6"/>
  <c r="F54" i="6"/>
  <c r="AB53" i="6"/>
  <c r="Q53" i="6"/>
  <c r="O53" i="6"/>
  <c r="K53" i="6"/>
  <c r="H53" i="6"/>
  <c r="H52" i="6"/>
  <c r="X51" i="6"/>
  <c r="AC51" i="6" s="1"/>
  <c r="T51" i="6"/>
  <c r="U51" i="6" s="1"/>
  <c r="V51" i="6" s="1"/>
  <c r="AA51" i="6" s="1"/>
  <c r="S51" i="6"/>
  <c r="P51" i="6"/>
  <c r="Q51" i="6" s="1"/>
  <c r="M51" i="6"/>
  <c r="L51" i="6"/>
  <c r="I51" i="6"/>
  <c r="J51" i="6" s="1"/>
  <c r="G51" i="6"/>
  <c r="AB50" i="6"/>
  <c r="X50" i="6"/>
  <c r="W50" i="6"/>
  <c r="R50" i="6"/>
  <c r="S50" i="6" s="1"/>
  <c r="P50" i="6"/>
  <c r="Q50" i="6" s="1"/>
  <c r="O50" i="6"/>
  <c r="N50" i="6"/>
  <c r="L50" i="6"/>
  <c r="H50" i="6"/>
  <c r="I50" i="6" s="1"/>
  <c r="J50" i="6" s="1"/>
  <c r="G50" i="6"/>
  <c r="M50" i="6" s="1"/>
  <c r="F50" i="6"/>
  <c r="X49" i="6"/>
  <c r="T49" i="6"/>
  <c r="S49" i="6"/>
  <c r="P49" i="6"/>
  <c r="Q49" i="6" s="1"/>
  <c r="Q47" i="6" s="1"/>
  <c r="L49" i="6"/>
  <c r="L47" i="6" s="1"/>
  <c r="I49" i="6"/>
  <c r="J49" i="6" s="1"/>
  <c r="J47" i="6" s="1"/>
  <c r="G49" i="6"/>
  <c r="M49" i="6" s="1"/>
  <c r="AE48" i="6"/>
  <c r="AC48" i="6"/>
  <c r="Z48" i="6"/>
  <c r="Y48" i="6"/>
  <c r="X48" i="6"/>
  <c r="V48" i="6"/>
  <c r="U48" i="6"/>
  <c r="T48" i="6"/>
  <c r="P48" i="6"/>
  <c r="M48" i="6"/>
  <c r="L48" i="6"/>
  <c r="F48" i="6"/>
  <c r="F47" i="6" s="1"/>
  <c r="F44" i="6" s="1"/>
  <c r="AB47" i="6"/>
  <c r="X47" i="6"/>
  <c r="W47" i="6"/>
  <c r="T47" i="6"/>
  <c r="R47" i="6"/>
  <c r="P47" i="6"/>
  <c r="O47" i="6"/>
  <c r="N47" i="6"/>
  <c r="K47" i="6"/>
  <c r="I47" i="6"/>
  <c r="H47" i="6"/>
  <c r="AC46" i="6"/>
  <c r="X46" i="6"/>
  <c r="T46" i="6"/>
  <c r="S46" i="6"/>
  <c r="P46" i="6"/>
  <c r="Q46" i="6" s="1"/>
  <c r="M46" i="6"/>
  <c r="I46" i="6"/>
  <c r="L46" i="6" s="1"/>
  <c r="G46" i="6"/>
  <c r="AC45" i="6"/>
  <c r="AB45" i="6"/>
  <c r="X45" i="6"/>
  <c r="W45" i="6"/>
  <c r="S45" i="6"/>
  <c r="R45" i="6"/>
  <c r="O45" i="6"/>
  <c r="N45" i="6"/>
  <c r="K45" i="6"/>
  <c r="J45" i="6"/>
  <c r="I45" i="6"/>
  <c r="H45" i="6"/>
  <c r="H44" i="6" s="1"/>
  <c r="G45" i="6"/>
  <c r="F45" i="6"/>
  <c r="R44" i="6"/>
  <c r="N44" i="6"/>
  <c r="I44" i="6"/>
  <c r="Z43" i="6"/>
  <c r="AD43" i="6" s="1"/>
  <c r="X43" i="6"/>
  <c r="AC43" i="6" s="1"/>
  <c r="AE43" i="6" s="1"/>
  <c r="V43" i="6"/>
  <c r="AA43" i="6" s="1"/>
  <c r="U43" i="6"/>
  <c r="Y43" i="6" s="1"/>
  <c r="P43" i="6"/>
  <c r="T43" i="6" s="1"/>
  <c r="M43" i="6"/>
  <c r="L43" i="6"/>
  <c r="AD42" i="6"/>
  <c r="AC42" i="6"/>
  <c r="AA42" i="6"/>
  <c r="AA38" i="6" s="1"/>
  <c r="AA37" i="6" s="1"/>
  <c r="Z42" i="6"/>
  <c r="U42" i="6"/>
  <c r="Y42" i="6" s="1"/>
  <c r="T42" i="6"/>
  <c r="M42" i="6"/>
  <c r="L42" i="6"/>
  <c r="AE41" i="6"/>
  <c r="AD41" i="6"/>
  <c r="Z41" i="6"/>
  <c r="U41" i="6"/>
  <c r="Y41" i="6" s="1"/>
  <c r="T41" i="6"/>
  <c r="P41" i="6"/>
  <c r="M41" i="6"/>
  <c r="L41" i="6"/>
  <c r="AA40" i="6"/>
  <c r="Z40" i="6"/>
  <c r="AD40" i="6" s="1"/>
  <c r="X40" i="6"/>
  <c r="AC40" i="6" s="1"/>
  <c r="AE40" i="6" s="1"/>
  <c r="U40" i="6"/>
  <c r="Y40" i="6" s="1"/>
  <c r="T40" i="6"/>
  <c r="P40" i="6"/>
  <c r="M40" i="6"/>
  <c r="L40" i="6"/>
  <c r="AE39" i="6"/>
  <c r="AA39" i="6"/>
  <c r="Z39" i="6"/>
  <c r="AD39" i="6" s="1"/>
  <c r="X39" i="6"/>
  <c r="AC39" i="6" s="1"/>
  <c r="U39" i="6"/>
  <c r="Y39" i="6" s="1"/>
  <c r="T39" i="6"/>
  <c r="P39" i="6"/>
  <c r="M39" i="6"/>
  <c r="L39" i="6"/>
  <c r="AB38" i="6"/>
  <c r="X38" i="6"/>
  <c r="W38" i="6"/>
  <c r="S38" i="6"/>
  <c r="R38" i="6"/>
  <c r="Q38" i="6"/>
  <c r="O38" i="6"/>
  <c r="N38" i="6"/>
  <c r="K38" i="6"/>
  <c r="J38" i="6"/>
  <c r="I38" i="6"/>
  <c r="H38" i="6"/>
  <c r="G38" i="6"/>
  <c r="F38" i="6"/>
  <c r="R37" i="6"/>
  <c r="Q37" i="6"/>
  <c r="J37" i="6"/>
  <c r="I37" i="6"/>
  <c r="H37" i="6"/>
  <c r="F37" i="6"/>
  <c r="AD36" i="6"/>
  <c r="Z36" i="6"/>
  <c r="Y36" i="6"/>
  <c r="X36" i="6"/>
  <c r="AC36" i="6" s="1"/>
  <c r="V36" i="6"/>
  <c r="AA36" i="6" s="1"/>
  <c r="U36" i="6"/>
  <c r="T36" i="6"/>
  <c r="P36" i="6"/>
  <c r="M36" i="6"/>
  <c r="L36" i="6"/>
  <c r="J36" i="6"/>
  <c r="J35" i="6" s="1"/>
  <c r="AC35" i="6"/>
  <c r="AB35" i="6"/>
  <c r="X35" i="6"/>
  <c r="Z35" i="6" s="1"/>
  <c r="W35" i="6"/>
  <c r="V35" i="6"/>
  <c r="S35" i="6"/>
  <c r="R35" i="6"/>
  <c r="Q35" i="6"/>
  <c r="U35" i="6" s="1"/>
  <c r="Y35" i="6" s="1"/>
  <c r="P35" i="6"/>
  <c r="T35" i="6" s="1"/>
  <c r="O35" i="6"/>
  <c r="N35" i="6"/>
  <c r="M35" i="6"/>
  <c r="L35" i="6"/>
  <c r="K35" i="6"/>
  <c r="I35" i="6"/>
  <c r="H35" i="6"/>
  <c r="G35" i="6"/>
  <c r="F35" i="6"/>
  <c r="AE34" i="6"/>
  <c r="AC34" i="6"/>
  <c r="Y34" i="6"/>
  <c r="V34" i="6"/>
  <c r="U34" i="6"/>
  <c r="P34" i="6"/>
  <c r="T34" i="6" s="1"/>
  <c r="M34" i="6"/>
  <c r="L34" i="6"/>
  <c r="J34" i="6"/>
  <c r="J33" i="6" s="1"/>
  <c r="E34" i="6"/>
  <c r="AE33" i="6"/>
  <c r="AC33" i="6"/>
  <c r="AB33" i="6"/>
  <c r="AA33" i="6"/>
  <c r="X33" i="6"/>
  <c r="W33" i="6"/>
  <c r="S33" i="6"/>
  <c r="U33" i="6" s="1"/>
  <c r="R33" i="6"/>
  <c r="Q33" i="6"/>
  <c r="O33" i="6"/>
  <c r="P33" i="6" s="1"/>
  <c r="T33" i="6" s="1"/>
  <c r="N33" i="6"/>
  <c r="K33" i="6"/>
  <c r="M33" i="6" s="1"/>
  <c r="I33" i="6"/>
  <c r="H33" i="6"/>
  <c r="G33" i="6"/>
  <c r="L33" i="6" s="1"/>
  <c r="F33" i="6"/>
  <c r="AC32" i="6"/>
  <c r="AE32" i="6" s="1"/>
  <c r="W32" i="6"/>
  <c r="V32" i="6"/>
  <c r="U32" i="6"/>
  <c r="R32" i="6"/>
  <c r="P32" i="6"/>
  <c r="M32" i="6"/>
  <c r="L32" i="6"/>
  <c r="J32" i="6"/>
  <c r="J31" i="6" s="1"/>
  <c r="H32" i="6"/>
  <c r="AB31" i="6"/>
  <c r="AA31" i="6"/>
  <c r="X31" i="6"/>
  <c r="U31" i="6"/>
  <c r="S31" i="6"/>
  <c r="Q31" i="6"/>
  <c r="Q30" i="6" s="1"/>
  <c r="P31" i="6"/>
  <c r="O31" i="6"/>
  <c r="N31" i="6"/>
  <c r="M31" i="6"/>
  <c r="L31" i="6"/>
  <c r="K31" i="6"/>
  <c r="I31" i="6"/>
  <c r="I30" i="6" s="1"/>
  <c r="H31" i="6"/>
  <c r="G31" i="6"/>
  <c r="F31" i="6"/>
  <c r="S30" i="6"/>
  <c r="N30" i="6"/>
  <c r="K30" i="6"/>
  <c r="M30" i="6" s="1"/>
  <c r="J30" i="6"/>
  <c r="G30" i="6"/>
  <c r="F30" i="6"/>
  <c r="P29" i="6"/>
  <c r="F29" i="6"/>
  <c r="P28" i="6"/>
  <c r="Y27" i="6"/>
  <c r="Z27" i="6" s="1"/>
  <c r="AD27" i="6" s="1"/>
  <c r="AE27" i="6" s="1"/>
  <c r="P27" i="6"/>
  <c r="T27" i="6" s="1"/>
  <c r="U27" i="6" s="1"/>
  <c r="L27" i="6"/>
  <c r="AC25" i="6"/>
  <c r="X25" i="6"/>
  <c r="T25" i="6"/>
  <c r="U25" i="6" s="1"/>
  <c r="S25" i="6"/>
  <c r="Q25" i="6"/>
  <c r="P25" i="6"/>
  <c r="L25" i="6"/>
  <c r="J25" i="6"/>
  <c r="I25" i="6"/>
  <c r="G25" i="6"/>
  <c r="M25" i="6" s="1"/>
  <c r="AD24" i="6"/>
  <c r="AE24" i="6" s="1"/>
  <c r="AC24" i="6"/>
  <c r="Y24" i="6"/>
  <c r="Z24" i="6" s="1"/>
  <c r="AA24" i="6" s="1"/>
  <c r="X24" i="6"/>
  <c r="V24" i="6"/>
  <c r="T24" i="6"/>
  <c r="U24" i="6" s="1"/>
  <c r="S24" i="6"/>
  <c r="Q24" i="6"/>
  <c r="P24" i="6"/>
  <c r="L24" i="6"/>
  <c r="I24" i="6"/>
  <c r="J24" i="6" s="1"/>
  <c r="G24" i="6"/>
  <c r="AC23" i="6"/>
  <c r="AB23" i="6"/>
  <c r="W23" i="6"/>
  <c r="X23" i="6" s="1"/>
  <c r="R23" i="6"/>
  <c r="S23" i="6" s="1"/>
  <c r="O23" i="6"/>
  <c r="N23" i="6"/>
  <c r="L23" i="6"/>
  <c r="H23" i="6"/>
  <c r="I23" i="6" s="1"/>
  <c r="J23" i="6" s="1"/>
  <c r="G23" i="6"/>
  <c r="F23" i="6"/>
  <c r="AC22" i="6"/>
  <c r="AB22" i="6"/>
  <c r="W22" i="6"/>
  <c r="R22" i="6"/>
  <c r="O22" i="6"/>
  <c r="N22" i="6"/>
  <c r="L22" i="6"/>
  <c r="H22" i="6"/>
  <c r="I22" i="6" s="1"/>
  <c r="G22" i="6"/>
  <c r="F22" i="6"/>
  <c r="AC21" i="6"/>
  <c r="X21" i="6"/>
  <c r="T21" i="6"/>
  <c r="U21" i="6" s="1"/>
  <c r="S21" i="6"/>
  <c r="P21" i="6"/>
  <c r="Q21" i="6" s="1"/>
  <c r="L21" i="6"/>
  <c r="I21" i="6"/>
  <c r="J21" i="6" s="1"/>
  <c r="G21" i="6"/>
  <c r="AD20" i="6"/>
  <c r="AC20" i="6"/>
  <c r="AA20" i="6"/>
  <c r="Y20" i="6"/>
  <c r="X20" i="6"/>
  <c r="V20" i="6"/>
  <c r="T20" i="6"/>
  <c r="S20" i="6"/>
  <c r="Q20" i="6"/>
  <c r="P20" i="6"/>
  <c r="I20" i="6"/>
  <c r="J20" i="6" s="1"/>
  <c r="G20" i="6"/>
  <c r="AD19" i="6"/>
  <c r="AC19" i="6"/>
  <c r="Y19" i="6"/>
  <c r="X19" i="6"/>
  <c r="S19" i="6"/>
  <c r="P19" i="6"/>
  <c r="T19" i="6" s="1"/>
  <c r="L19" i="6"/>
  <c r="I19" i="6"/>
  <c r="J19" i="6" s="1"/>
  <c r="G19" i="6"/>
  <c r="AD18" i="6"/>
  <c r="AC18" i="6"/>
  <c r="Y18" i="6"/>
  <c r="X18" i="6"/>
  <c r="T18" i="6"/>
  <c r="S18" i="6"/>
  <c r="P18" i="6"/>
  <c r="I18" i="6"/>
  <c r="J18" i="6" s="1"/>
  <c r="G18" i="6"/>
  <c r="AE17" i="6"/>
  <c r="AB17" i="6"/>
  <c r="AD17" i="6" s="1"/>
  <c r="Z17" i="6"/>
  <c r="W17" i="6"/>
  <c r="W16" i="6" s="1"/>
  <c r="R17" i="6"/>
  <c r="S17" i="6" s="1"/>
  <c r="P17" i="6"/>
  <c r="H17" i="6"/>
  <c r="I17" i="6" s="1"/>
  <c r="G17" i="6"/>
  <c r="M17" i="6" s="1"/>
  <c r="M16" i="6" s="1"/>
  <c r="M15" i="6" s="1"/>
  <c r="M14" i="6" s="1"/>
  <c r="AC16" i="6"/>
  <c r="AC15" i="6" s="1"/>
  <c r="X16" i="6"/>
  <c r="Z16" i="6" s="1"/>
  <c r="O16" i="6"/>
  <c r="P16" i="6" s="1"/>
  <c r="N16" i="6"/>
  <c r="N15" i="6" s="1"/>
  <c r="K16" i="6"/>
  <c r="K15" i="6" s="1"/>
  <c r="K14" i="6" s="1"/>
  <c r="K26" i="6" s="1"/>
  <c r="J16" i="6"/>
  <c r="J15" i="6" s="1"/>
  <c r="J14" i="6" s="1"/>
  <c r="F16" i="6"/>
  <c r="F15" i="6" s="1"/>
  <c r="O14" i="6"/>
  <c r="AD13" i="6"/>
  <c r="AC13" i="6"/>
  <c r="AE13" i="6" s="1"/>
  <c r="Z13" i="6"/>
  <c r="U13" i="6"/>
  <c r="Y13" i="6" s="1"/>
  <c r="T13" i="6"/>
  <c r="S13" i="6"/>
  <c r="P13" i="6"/>
  <c r="M13" i="6"/>
  <c r="M12" i="6" s="1"/>
  <c r="M11" i="6" s="1"/>
  <c r="M10" i="6" s="1"/>
  <c r="L13" i="6"/>
  <c r="I13" i="6"/>
  <c r="J13" i="6" s="1"/>
  <c r="AE12" i="6"/>
  <c r="AD12" i="6"/>
  <c r="AC12" i="6"/>
  <c r="AA12" i="6"/>
  <c r="Z12" i="6"/>
  <c r="Y12" i="6"/>
  <c r="X12" i="6"/>
  <c r="V12" i="6"/>
  <c r="U12" i="6"/>
  <c r="S12" i="6"/>
  <c r="Q12" i="6"/>
  <c r="N12" i="6"/>
  <c r="N11" i="6" s="1"/>
  <c r="K12" i="6"/>
  <c r="J12" i="6"/>
  <c r="I12" i="6"/>
  <c r="G12" i="6"/>
  <c r="L12" i="6" s="1"/>
  <c r="F12" i="6"/>
  <c r="AE11" i="6"/>
  <c r="AC11" i="6"/>
  <c r="AA11" i="6"/>
  <c r="Z11" i="6"/>
  <c r="AD11" i="6" s="1"/>
  <c r="X11" i="6"/>
  <c r="V11" i="6"/>
  <c r="U11" i="6"/>
  <c r="Y11" i="6" s="1"/>
  <c r="S11" i="6"/>
  <c r="Q11" i="6"/>
  <c r="K11" i="6"/>
  <c r="I11" i="6"/>
  <c r="J11" i="6" s="1"/>
  <c r="G11" i="6"/>
  <c r="L11" i="6" s="1"/>
  <c r="F11" i="6"/>
  <c r="F10" i="6" s="1"/>
  <c r="AC10" i="6"/>
  <c r="AE10" i="6" s="1"/>
  <c r="AA10" i="6"/>
  <c r="X10" i="6"/>
  <c r="Z10" i="6" s="1"/>
  <c r="AD10" i="6" s="1"/>
  <c r="V10" i="6"/>
  <c r="S10" i="6"/>
  <c r="U10" i="6" s="1"/>
  <c r="Y10" i="6" s="1"/>
  <c r="Q10" i="6"/>
  <c r="K10" i="6"/>
  <c r="I10" i="6"/>
  <c r="J10" i="6" s="1"/>
  <c r="G10" i="6"/>
  <c r="L10" i="6" s="1"/>
  <c r="AC9" i="6"/>
  <c r="X9" i="6"/>
  <c r="T9" i="6"/>
  <c r="U9" i="6" s="1"/>
  <c r="S9" i="6"/>
  <c r="P9" i="6"/>
  <c r="Q9" i="6" s="1"/>
  <c r="L9" i="6"/>
  <c r="I9" i="6"/>
  <c r="J9" i="6" s="1"/>
  <c r="G9" i="6"/>
  <c r="M9" i="6" s="1"/>
  <c r="M8" i="6" s="1"/>
  <c r="M7" i="6" s="1"/>
  <c r="M6" i="6" s="1"/>
  <c r="AE8" i="6"/>
  <c r="Z8" i="6"/>
  <c r="AD8" i="6" s="1"/>
  <c r="U8" i="6"/>
  <c r="Y8" i="6" s="1"/>
  <c r="P8" i="6"/>
  <c r="T8" i="6" s="1"/>
  <c r="L8" i="6"/>
  <c r="K8" i="6"/>
  <c r="AC7" i="6"/>
  <c r="AE7" i="6" s="1"/>
  <c r="AB7" i="6"/>
  <c r="AA7" i="6"/>
  <c r="X7" i="6"/>
  <c r="W7" i="6"/>
  <c r="V7" i="6"/>
  <c r="Z7" i="6" s="1"/>
  <c r="AD7" i="6" s="1"/>
  <c r="S7" i="6"/>
  <c r="R7" i="6"/>
  <c r="Q7" i="6"/>
  <c r="Q6" i="6" s="1"/>
  <c r="O7" i="6"/>
  <c r="P7" i="6" s="1"/>
  <c r="N7" i="6"/>
  <c r="N6" i="6" s="1"/>
  <c r="K7" i="6"/>
  <c r="J7" i="6"/>
  <c r="J6" i="6" s="1"/>
  <c r="I7" i="6"/>
  <c r="L7" i="6" s="1"/>
  <c r="H7" i="6"/>
  <c r="G7" i="6"/>
  <c r="F7" i="6"/>
  <c r="F6" i="6" s="1"/>
  <c r="AB6" i="6"/>
  <c r="AA6" i="6"/>
  <c r="X6" i="6"/>
  <c r="W6" i="6"/>
  <c r="S6" i="6"/>
  <c r="U6" i="6" s="1"/>
  <c r="O6" i="6"/>
  <c r="P6" i="6" s="1"/>
  <c r="K6" i="6"/>
  <c r="H6" i="6"/>
  <c r="G6" i="6"/>
  <c r="Y6" i="6" l="1"/>
  <c r="Y204" i="6" s="1"/>
  <c r="K5" i="6"/>
  <c r="T7" i="6"/>
  <c r="G15" i="6"/>
  <c r="F14" i="6"/>
  <c r="Y25" i="6"/>
  <c r="Z25" i="6" s="1"/>
  <c r="V25" i="6"/>
  <c r="N5" i="6"/>
  <c r="P11" i="6"/>
  <c r="T11" i="6" s="1"/>
  <c r="N10" i="6"/>
  <c r="P10" i="6" s="1"/>
  <c r="T10" i="6" s="1"/>
  <c r="Q29" i="6"/>
  <c r="AE15" i="6"/>
  <c r="AC14" i="6"/>
  <c r="AE14" i="6" s="1"/>
  <c r="V21" i="6"/>
  <c r="Y21" i="6"/>
  <c r="Z21" i="6" s="1"/>
  <c r="F5" i="6"/>
  <c r="Y9" i="6"/>
  <c r="Z9" i="6" s="1"/>
  <c r="V9" i="6"/>
  <c r="P15" i="6"/>
  <c r="N14" i="6"/>
  <c r="N26" i="6" s="1"/>
  <c r="J22" i="6"/>
  <c r="J26" i="6" s="1"/>
  <c r="J5" i="6" s="1"/>
  <c r="U17" i="6"/>
  <c r="S16" i="6"/>
  <c r="P14" i="6"/>
  <c r="W15" i="6"/>
  <c r="I16" i="6"/>
  <c r="L17" i="6"/>
  <c r="AE55" i="6"/>
  <c r="U7" i="6"/>
  <c r="Y7" i="6" s="1"/>
  <c r="T22" i="6"/>
  <c r="U22" i="6" s="1"/>
  <c r="V22" i="6" s="1"/>
  <c r="V26" i="6" s="1"/>
  <c r="T32" i="6"/>
  <c r="R31" i="6"/>
  <c r="U38" i="6"/>
  <c r="S37" i="6"/>
  <c r="U37" i="6" s="1"/>
  <c r="M61" i="6"/>
  <c r="R90" i="6"/>
  <c r="T90" i="6" s="1"/>
  <c r="P12" i="6"/>
  <c r="T12" i="6" s="1"/>
  <c r="X15" i="6"/>
  <c r="G16" i="6"/>
  <c r="I6" i="6"/>
  <c r="L6" i="6" s="1"/>
  <c r="H16" i="6"/>
  <c r="H15" i="6" s="1"/>
  <c r="H14" i="6" s="1"/>
  <c r="H26" i="6" s="1"/>
  <c r="H5" i="6" s="1"/>
  <c r="AE16" i="6"/>
  <c r="Y17" i="6"/>
  <c r="P23" i="6"/>
  <c r="Q23" i="6" s="1"/>
  <c r="R6" i="6"/>
  <c r="T6" i="6" s="1"/>
  <c r="T204" i="6" s="1"/>
  <c r="V6" i="6"/>
  <c r="R16" i="6"/>
  <c r="AB16" i="6"/>
  <c r="T17" i="6"/>
  <c r="O30" i="6"/>
  <c r="P30" i="6" s="1"/>
  <c r="I29" i="6"/>
  <c r="Y32" i="6"/>
  <c r="W31" i="6"/>
  <c r="Y33" i="6"/>
  <c r="Z34" i="6"/>
  <c r="AD34" i="6" s="1"/>
  <c r="V33" i="6"/>
  <c r="AD35" i="6"/>
  <c r="AE36" i="6"/>
  <c r="AA35" i="6"/>
  <c r="AA30" i="6" s="1"/>
  <c r="L38" i="6"/>
  <c r="G37" i="6"/>
  <c r="M38" i="6"/>
  <c r="K37" i="6"/>
  <c r="AC38" i="6"/>
  <c r="O44" i="6"/>
  <c r="P44" i="6" s="1"/>
  <c r="P45" i="6"/>
  <c r="T45" i="6" s="1"/>
  <c r="Q45" i="6"/>
  <c r="Q44" i="6" s="1"/>
  <c r="U46" i="6"/>
  <c r="J44" i="6"/>
  <c r="J29" i="6" s="1"/>
  <c r="N53" i="6"/>
  <c r="V53" i="6"/>
  <c r="AC57" i="6"/>
  <c r="AE57" i="6" s="1"/>
  <c r="AC59" i="6"/>
  <c r="AE59" i="6" s="1"/>
  <c r="AC61" i="6"/>
  <c r="AE61" i="6" s="1"/>
  <c r="AE62" i="6"/>
  <c r="T66" i="6"/>
  <c r="O68" i="6"/>
  <c r="O52" i="6" s="1"/>
  <c r="P69" i="6"/>
  <c r="T69" i="6" s="1"/>
  <c r="Z71" i="6"/>
  <c r="AD71" i="6" s="1"/>
  <c r="AC71" i="6"/>
  <c r="N68" i="6"/>
  <c r="AE35" i="6"/>
  <c r="Z69" i="6"/>
  <c r="AD69" i="6" s="1"/>
  <c r="V113" i="6"/>
  <c r="AA115" i="6"/>
  <c r="S22" i="6"/>
  <c r="L30" i="6"/>
  <c r="U30" i="6"/>
  <c r="AB30" i="6"/>
  <c r="O37" i="6"/>
  <c r="P37" i="6" s="1"/>
  <c r="P38" i="6"/>
  <c r="T38" i="6" s="1"/>
  <c r="Y38" i="6"/>
  <c r="W37" i="6"/>
  <c r="G44" i="6"/>
  <c r="L44" i="6" s="1"/>
  <c r="L45" i="6"/>
  <c r="M45" i="6"/>
  <c r="K44" i="6"/>
  <c r="U45" i="6"/>
  <c r="Y45" i="6" s="1"/>
  <c r="S44" i="6"/>
  <c r="U44" i="6" s="1"/>
  <c r="AC49" i="6"/>
  <c r="AC50" i="6"/>
  <c r="Z55" i="6"/>
  <c r="AD55" i="6" s="1"/>
  <c r="X54" i="6"/>
  <c r="U56" i="6"/>
  <c r="Y56" i="6" s="1"/>
  <c r="S54" i="6"/>
  <c r="L60" i="6"/>
  <c r="J60" i="6"/>
  <c r="J54" i="6" s="1"/>
  <c r="J53" i="6" s="1"/>
  <c r="I54" i="6"/>
  <c r="AD61" i="6"/>
  <c r="P63" i="6"/>
  <c r="T63" i="6" s="1"/>
  <c r="AD66" i="6"/>
  <c r="AE67" i="6"/>
  <c r="AE72" i="6"/>
  <c r="Z75" i="6"/>
  <c r="AD75" i="6" s="1"/>
  <c r="AC75" i="6"/>
  <c r="AE75" i="6" s="1"/>
  <c r="F90" i="6"/>
  <c r="AD100" i="6"/>
  <c r="AB90" i="6"/>
  <c r="Z112" i="6"/>
  <c r="AD112" i="6" s="1"/>
  <c r="AC112" i="6"/>
  <c r="X110" i="6"/>
  <c r="Z110" i="6" s="1"/>
  <c r="AD110" i="6" s="1"/>
  <c r="X22" i="6"/>
  <c r="T23" i="6"/>
  <c r="U23" i="6" s="1"/>
  <c r="V23" i="6" s="1"/>
  <c r="Z33" i="6"/>
  <c r="AD33" i="6" s="1"/>
  <c r="T44" i="6"/>
  <c r="T82" i="6"/>
  <c r="U87" i="6"/>
  <c r="Y87" i="6" s="1"/>
  <c r="S85" i="6"/>
  <c r="U85" i="6" s="1"/>
  <c r="AC6" i="6"/>
  <c r="AE6" i="6" s="1"/>
  <c r="O26" i="6"/>
  <c r="P22" i="6"/>
  <c r="Q22" i="6" s="1"/>
  <c r="Q26" i="6" s="1"/>
  <c r="H30" i="6"/>
  <c r="H29" i="6" s="1"/>
  <c r="H28" i="6" s="1"/>
  <c r="Z31" i="6"/>
  <c r="Z30" i="6" s="1"/>
  <c r="X30" i="6"/>
  <c r="AC31" i="6"/>
  <c r="V31" i="6"/>
  <c r="V30" i="6" s="1"/>
  <c r="Z32" i="6"/>
  <c r="AD32" i="6" s="1"/>
  <c r="T37" i="6"/>
  <c r="Z38" i="6"/>
  <c r="AD38" i="6" s="1"/>
  <c r="AE42" i="6"/>
  <c r="W44" i="6"/>
  <c r="Y44" i="6" s="1"/>
  <c r="U49" i="6"/>
  <c r="S47" i="6"/>
  <c r="T50" i="6"/>
  <c r="U50" i="6" s="1"/>
  <c r="Y51" i="6"/>
  <c r="Z51" i="6" s="1"/>
  <c r="AD51" i="6" s="1"/>
  <c r="AE51" i="6" s="1"/>
  <c r="G53" i="6"/>
  <c r="M53" i="6" s="1"/>
  <c r="F53" i="6"/>
  <c r="T54" i="6"/>
  <c r="R53" i="6"/>
  <c r="AC60" i="6"/>
  <c r="AE60" i="6" s="1"/>
  <c r="Y63" i="6"/>
  <c r="AA63" i="6"/>
  <c r="AA53" i="6" s="1"/>
  <c r="AE65" i="6"/>
  <c r="U69" i="6"/>
  <c r="Y69" i="6" s="1"/>
  <c r="M78" i="6"/>
  <c r="R68" i="6"/>
  <c r="AE83" i="6"/>
  <c r="Y85" i="6"/>
  <c r="V91" i="6"/>
  <c r="AA92" i="6"/>
  <c r="AA91" i="6" s="1"/>
  <c r="AE97" i="6"/>
  <c r="X37" i="6"/>
  <c r="Z37" i="6" s="1"/>
  <c r="AB37" i="6"/>
  <c r="V38" i="6"/>
  <c r="V37" i="6" s="1"/>
  <c r="X44" i="6"/>
  <c r="AB44" i="6"/>
  <c r="G47" i="6"/>
  <c r="M47" i="6" s="1"/>
  <c r="AD48" i="6"/>
  <c r="W53" i="6"/>
  <c r="Z62" i="6"/>
  <c r="AD62" i="6" s="1"/>
  <c r="Z64" i="6"/>
  <c r="AD64" i="6" s="1"/>
  <c r="W68" i="6"/>
  <c r="Z77" i="6"/>
  <c r="AD77" i="6" s="1"/>
  <c r="X76" i="6"/>
  <c r="Z76" i="6" s="1"/>
  <c r="AD76" i="6" s="1"/>
  <c r="Y78" i="6"/>
  <c r="AC78" i="6"/>
  <c r="AE78" i="6" s="1"/>
  <c r="AC84" i="6"/>
  <c r="AE84" i="6" s="1"/>
  <c r="AD85" i="6"/>
  <c r="AC85" i="6"/>
  <c r="M88" i="6"/>
  <c r="AE89" i="6"/>
  <c r="Y91" i="6"/>
  <c r="AE93" i="6"/>
  <c r="AE95" i="6"/>
  <c r="P96" i="6"/>
  <c r="AA96" i="6"/>
  <c r="Z100" i="6"/>
  <c r="Y103" i="6"/>
  <c r="Z113" i="6"/>
  <c r="AA113" i="6"/>
  <c r="AE113" i="6" s="1"/>
  <c r="J116" i="6"/>
  <c r="T121" i="6"/>
  <c r="Z121" i="6"/>
  <c r="T123" i="6"/>
  <c r="Q123" i="6"/>
  <c r="Q121" i="6" s="1"/>
  <c r="AE124" i="6"/>
  <c r="AC125" i="6"/>
  <c r="AE126" i="6"/>
  <c r="AC134" i="6"/>
  <c r="AE135" i="6"/>
  <c r="AE145" i="6"/>
  <c r="L153" i="6"/>
  <c r="AE159" i="6"/>
  <c r="AC64" i="6"/>
  <c r="G68" i="6"/>
  <c r="M69" i="6"/>
  <c r="K68" i="6"/>
  <c r="M68" i="6" s="1"/>
  <c r="AA72" i="6"/>
  <c r="AA69" i="6" s="1"/>
  <c r="AE74" i="6"/>
  <c r="P76" i="6"/>
  <c r="T76" i="6" s="1"/>
  <c r="Z83" i="6"/>
  <c r="AD83" i="6" s="1"/>
  <c r="X82" i="6"/>
  <c r="Z82" i="6" s="1"/>
  <c r="AD82" i="6" s="1"/>
  <c r="J86" i="6"/>
  <c r="J85" i="6" s="1"/>
  <c r="J68" i="6" s="1"/>
  <c r="I85" i="6"/>
  <c r="L85" i="6" s="1"/>
  <c r="L86" i="6"/>
  <c r="T96" i="6"/>
  <c r="AC103" i="6"/>
  <c r="AE103" i="6" s="1"/>
  <c r="AE104" i="6"/>
  <c r="AE111" i="6"/>
  <c r="Z115" i="6"/>
  <c r="AD115" i="6" s="1"/>
  <c r="AE117" i="6"/>
  <c r="AA116" i="6"/>
  <c r="AE116" i="6" s="1"/>
  <c r="AD121" i="6"/>
  <c r="I121" i="6"/>
  <c r="L121" i="6" s="1"/>
  <c r="L123" i="6"/>
  <c r="J123" i="6"/>
  <c r="Z123" i="6"/>
  <c r="AD123" i="6" s="1"/>
  <c r="AA123" i="6"/>
  <c r="AA121" i="6" s="1"/>
  <c r="T127" i="6"/>
  <c r="Q127" i="6"/>
  <c r="AE139" i="6"/>
  <c r="AE141" i="6"/>
  <c r="AC140" i="6"/>
  <c r="AE140" i="6" s="1"/>
  <c r="V142" i="6"/>
  <c r="AA143" i="6"/>
  <c r="AA142" i="6" s="1"/>
  <c r="AB164" i="6"/>
  <c r="AE66" i="6"/>
  <c r="L69" i="6"/>
  <c r="Z74" i="6"/>
  <c r="AD74" i="6" s="1"/>
  <c r="AE77" i="6"/>
  <c r="P78" i="6"/>
  <c r="T78" i="6" s="1"/>
  <c r="P82" i="6"/>
  <c r="U83" i="6"/>
  <c r="Y83" i="6" s="1"/>
  <c r="S82" i="6"/>
  <c r="U82" i="6" s="1"/>
  <c r="Y82" i="6" s="1"/>
  <c r="AA85" i="6"/>
  <c r="P91" i="6"/>
  <c r="T91" i="6" s="1"/>
  <c r="AC100" i="6"/>
  <c r="AD103" i="6"/>
  <c r="L107" i="6"/>
  <c r="I103" i="6"/>
  <c r="L103" i="6" s="1"/>
  <c r="J107" i="6"/>
  <c r="J103" i="6" s="1"/>
  <c r="J90" i="6" s="1"/>
  <c r="AE115" i="6"/>
  <c r="Y116" i="6"/>
  <c r="J121" i="6"/>
  <c r="Z126" i="6"/>
  <c r="AD126" i="6" s="1"/>
  <c r="AE142" i="6"/>
  <c r="AB153" i="6"/>
  <c r="AC175" i="6"/>
  <c r="V88" i="6"/>
  <c r="Z88" i="6" s="1"/>
  <c r="AD88" i="6" s="1"/>
  <c r="K90" i="6"/>
  <c r="O90" i="6"/>
  <c r="P90" i="6" s="1"/>
  <c r="S90" i="6"/>
  <c r="W90" i="6"/>
  <c r="I91" i="6"/>
  <c r="Z92" i="6"/>
  <c r="AD92" i="6" s="1"/>
  <c r="L95" i="6"/>
  <c r="Z95" i="6"/>
  <c r="AD95" i="6" s="1"/>
  <c r="I96" i="6"/>
  <c r="L96" i="6" s="1"/>
  <c r="Z98" i="6"/>
  <c r="AD98" i="6" s="1"/>
  <c r="Z105" i="6"/>
  <c r="AD105" i="6" s="1"/>
  <c r="AD113" i="6"/>
  <c r="Z120" i="6"/>
  <c r="AD120" i="6" s="1"/>
  <c r="Z122" i="6"/>
  <c r="AD122" i="6" s="1"/>
  <c r="P133" i="6"/>
  <c r="T133" i="6" s="1"/>
  <c r="Z137" i="6"/>
  <c r="AD137" i="6" s="1"/>
  <c r="V136" i="6"/>
  <c r="AA137" i="6"/>
  <c r="AA136" i="6" s="1"/>
  <c r="Z146" i="6"/>
  <c r="AD146" i="6" s="1"/>
  <c r="AC146" i="6"/>
  <c r="AE146" i="6" s="1"/>
  <c r="T153" i="6"/>
  <c r="R152" i="6"/>
  <c r="Z154" i="6"/>
  <c r="AD154" i="6" s="1"/>
  <c r="Q192" i="6"/>
  <c r="Q191" i="6" s="1"/>
  <c r="U193" i="6"/>
  <c r="Y193" i="6" s="1"/>
  <c r="AE193" i="6"/>
  <c r="AA192" i="6"/>
  <c r="AC92" i="6"/>
  <c r="AC98" i="6"/>
  <c r="AE98" i="6" s="1"/>
  <c r="AA101" i="6"/>
  <c r="AE129" i="6"/>
  <c r="AE132" i="6"/>
  <c r="Z134" i="6"/>
  <c r="AD134" i="6" s="1"/>
  <c r="AE137" i="6"/>
  <c r="Z138" i="6"/>
  <c r="AD138" i="6" s="1"/>
  <c r="X136" i="6"/>
  <c r="Z136" i="6" s="1"/>
  <c r="AD136" i="6" s="1"/>
  <c r="AE143" i="6"/>
  <c r="Y144" i="6"/>
  <c r="W133" i="6"/>
  <c r="U146" i="6"/>
  <c r="Y146" i="6" s="1"/>
  <c r="AE155" i="6"/>
  <c r="G156" i="6"/>
  <c r="G152" i="6" s="1"/>
  <c r="L157" i="6"/>
  <c r="M157" i="6"/>
  <c r="K156" i="6"/>
  <c r="Z161" i="6"/>
  <c r="AD161" i="6" s="1"/>
  <c r="X156" i="6"/>
  <c r="O168" i="6"/>
  <c r="G175" i="6"/>
  <c r="M176" i="6"/>
  <c r="Q178" i="6"/>
  <c r="U178" i="6" s="1"/>
  <c r="T178" i="6"/>
  <c r="U183" i="6"/>
  <c r="S180" i="6"/>
  <c r="M113" i="6"/>
  <c r="P116" i="6"/>
  <c r="T116" i="6" s="1"/>
  <c r="Z117" i="6"/>
  <c r="AD117" i="6" s="1"/>
  <c r="X116" i="6"/>
  <c r="Z116" i="6" s="1"/>
  <c r="AD116" i="6" s="1"/>
  <c r="AE120" i="6"/>
  <c r="U121" i="6"/>
  <c r="Y121" i="6" s="1"/>
  <c r="AE122" i="6"/>
  <c r="AC121" i="6"/>
  <c r="X125" i="6"/>
  <c r="M127" i="6"/>
  <c r="G125" i="6"/>
  <c r="M125" i="6" s="1"/>
  <c r="Z129" i="6"/>
  <c r="AD129" i="6" s="1"/>
  <c r="Z132" i="6"/>
  <c r="AD132" i="6" s="1"/>
  <c r="AB133" i="6"/>
  <c r="AB52" i="6" s="1"/>
  <c r="AC138" i="6"/>
  <c r="AE138" i="6" s="1"/>
  <c r="T140" i="6"/>
  <c r="P144" i="6"/>
  <c r="T144" i="6" s="1"/>
  <c r="AA144" i="6"/>
  <c r="AA133" i="6" s="1"/>
  <c r="L146" i="6"/>
  <c r="J146" i="6"/>
  <c r="J144" i="6" s="1"/>
  <c r="J133" i="6" s="1"/>
  <c r="I144" i="6"/>
  <c r="L144" i="6" s="1"/>
  <c r="AA149" i="6"/>
  <c r="AE149" i="6" s="1"/>
  <c r="AE151" i="6"/>
  <c r="AD157" i="6"/>
  <c r="I156" i="6"/>
  <c r="L159" i="6"/>
  <c r="Y177" i="6"/>
  <c r="V177" i="6"/>
  <c r="AA177" i="6" s="1"/>
  <c r="AE177" i="6" s="1"/>
  <c r="Q133" i="6"/>
  <c r="X140" i="6"/>
  <c r="Z140" i="6" s="1"/>
  <c r="AD140" i="6" s="1"/>
  <c r="X142" i="6"/>
  <c r="Z143" i="6"/>
  <c r="AD143" i="6" s="1"/>
  <c r="V144" i="6"/>
  <c r="U150" i="6"/>
  <c r="Y150" i="6" s="1"/>
  <c r="S149" i="6"/>
  <c r="M153" i="6"/>
  <c r="K152" i="6"/>
  <c r="V154" i="6"/>
  <c r="V153" i="6" s="1"/>
  <c r="V152" i="6" s="1"/>
  <c r="O156" i="6"/>
  <c r="P156" i="6" s="1"/>
  <c r="T156" i="6" s="1"/>
  <c r="U157" i="6"/>
  <c r="Y157" i="6" s="1"/>
  <c r="S156" i="6"/>
  <c r="U156" i="6" s="1"/>
  <c r="P164" i="6"/>
  <c r="N163" i="6"/>
  <c r="P163" i="6" s="1"/>
  <c r="Z165" i="6"/>
  <c r="AD165" i="6" s="1"/>
  <c r="X164" i="6"/>
  <c r="AA166" i="6"/>
  <c r="AA165" i="6" s="1"/>
  <c r="AA164" i="6" s="1"/>
  <c r="AA163" i="6" s="1"/>
  <c r="P169" i="6"/>
  <c r="T169" i="6" s="1"/>
  <c r="N168" i="6"/>
  <c r="N167" i="6" s="1"/>
  <c r="H169" i="6"/>
  <c r="H168" i="6" s="1"/>
  <c r="H167" i="6" s="1"/>
  <c r="H201" i="6" s="1"/>
  <c r="J170" i="6"/>
  <c r="AE186" i="6"/>
  <c r="AA185" i="6"/>
  <c r="AE185" i="6" s="1"/>
  <c r="M198" i="6"/>
  <c r="K197" i="6"/>
  <c r="M197" i="6" s="1"/>
  <c r="X144" i="6"/>
  <c r="Z144" i="6" s="1"/>
  <c r="AD144" i="6" s="1"/>
  <c r="Z147" i="6"/>
  <c r="AD147" i="6" s="1"/>
  <c r="U153" i="6"/>
  <c r="Y153" i="6" s="1"/>
  <c r="AE154" i="6"/>
  <c r="AC153" i="6"/>
  <c r="AA160" i="6"/>
  <c r="AA159" i="6" s="1"/>
  <c r="AA156" i="6" s="1"/>
  <c r="AA152" i="6" s="1"/>
  <c r="T164" i="6"/>
  <c r="R163" i="6"/>
  <c r="L166" i="6"/>
  <c r="J166" i="6"/>
  <c r="J165" i="6" s="1"/>
  <c r="J164" i="6" s="1"/>
  <c r="J163" i="6" s="1"/>
  <c r="I165" i="6"/>
  <c r="R168" i="6"/>
  <c r="Z170" i="6"/>
  <c r="AD170" i="6" s="1"/>
  <c r="X169" i="6"/>
  <c r="AA170" i="6"/>
  <c r="AE172" i="6"/>
  <c r="U173" i="6"/>
  <c r="Y173" i="6" s="1"/>
  <c r="L176" i="6"/>
  <c r="AA176" i="6"/>
  <c r="Z176" i="6"/>
  <c r="AD176" i="6" s="1"/>
  <c r="Y176" i="6"/>
  <c r="M185" i="6"/>
  <c r="K169" i="6"/>
  <c r="Q188" i="6"/>
  <c r="AC188" i="6"/>
  <c r="Z150" i="6"/>
  <c r="AD150" i="6" s="1"/>
  <c r="O152" i="6"/>
  <c r="P152" i="6" s="1"/>
  <c r="U154" i="6"/>
  <c r="Y154" i="6" s="1"/>
  <c r="W156" i="6"/>
  <c r="AE160" i="6"/>
  <c r="AE162" i="6"/>
  <c r="AC161" i="6"/>
  <c r="AC165" i="6"/>
  <c r="AB169" i="6"/>
  <c r="AE171" i="6"/>
  <c r="AC170" i="6"/>
  <c r="T180" i="6"/>
  <c r="L182" i="6"/>
  <c r="I180" i="6"/>
  <c r="L180" i="6" s="1"/>
  <c r="J182" i="6"/>
  <c r="J180" i="6" s="1"/>
  <c r="U188" i="6"/>
  <c r="O191" i="6"/>
  <c r="P191" i="6" s="1"/>
  <c r="P192" i="6"/>
  <c r="T192" i="6" s="1"/>
  <c r="Y192" i="6"/>
  <c r="W191" i="6"/>
  <c r="Y191" i="6" s="1"/>
  <c r="Y195" i="6"/>
  <c r="W194" i="6"/>
  <c r="Y194" i="6" s="1"/>
  <c r="K163" i="6"/>
  <c r="M163" i="6" s="1"/>
  <c r="W163" i="6"/>
  <c r="S165" i="6"/>
  <c r="Z166" i="6"/>
  <c r="AD166" i="6" s="1"/>
  <c r="G170" i="6"/>
  <c r="S170" i="6"/>
  <c r="J172" i="6"/>
  <c r="S175" i="6"/>
  <c r="U175" i="6" s="1"/>
  <c r="Y175" i="6" s="1"/>
  <c r="Z177" i="6"/>
  <c r="AD177" i="6" s="1"/>
  <c r="U179" i="6"/>
  <c r="P180" i="6"/>
  <c r="Q182" i="6"/>
  <c r="AC184" i="6"/>
  <c r="AE184" i="6" s="1"/>
  <c r="X188" i="6"/>
  <c r="Q190" i="6"/>
  <c r="U190" i="6" s="1"/>
  <c r="T190" i="6"/>
  <c r="AD192" i="6"/>
  <c r="I194" i="6"/>
  <c r="L194" i="6" s="1"/>
  <c r="L195" i="6"/>
  <c r="Z196" i="6"/>
  <c r="AD196" i="6" s="1"/>
  <c r="X195" i="6"/>
  <c r="Z162" i="6"/>
  <c r="AD162" i="6" s="1"/>
  <c r="Z171" i="6"/>
  <c r="AD171" i="6" s="1"/>
  <c r="Z172" i="6"/>
  <c r="AD172" i="6" s="1"/>
  <c r="L173" i="6"/>
  <c r="Z174" i="6"/>
  <c r="AD174" i="6" s="1"/>
  <c r="Q175" i="6"/>
  <c r="L177" i="6"/>
  <c r="L178" i="6"/>
  <c r="M180" i="6"/>
  <c r="Z186" i="6"/>
  <c r="AD186" i="6" s="1"/>
  <c r="X185" i="6"/>
  <c r="Z185" i="6" s="1"/>
  <c r="AD185" i="6" s="1"/>
  <c r="Y188" i="6"/>
  <c r="U189" i="6"/>
  <c r="X180" i="6"/>
  <c r="J188" i="6"/>
  <c r="L190" i="6"/>
  <c r="I188" i="6"/>
  <c r="L188" i="6" s="1"/>
  <c r="J190" i="6"/>
  <c r="T191" i="6"/>
  <c r="M192" i="6"/>
  <c r="K191" i="6"/>
  <c r="M191" i="6" s="1"/>
  <c r="U192" i="6"/>
  <c r="S191" i="6"/>
  <c r="U191" i="6" s="1"/>
  <c r="Y200" i="6"/>
  <c r="Y199" i="6" s="1"/>
  <c r="Y198" i="6" s="1"/>
  <c r="Y197" i="6" s="1"/>
  <c r="U199" i="6"/>
  <c r="U198" i="6" s="1"/>
  <c r="U197" i="6" s="1"/>
  <c r="X191" i="6"/>
  <c r="Z191" i="6" s="1"/>
  <c r="AB191" i="6"/>
  <c r="AD191" i="6" s="1"/>
  <c r="L193" i="6"/>
  <c r="I199" i="6"/>
  <c r="I198" i="6" s="1"/>
  <c r="I197" i="6" s="1"/>
  <c r="L200" i="6"/>
  <c r="L199" i="6" s="1"/>
  <c r="L198" i="6" s="1"/>
  <c r="L197" i="6" s="1"/>
  <c r="I192" i="6"/>
  <c r="G13" i="4"/>
  <c r="G12" i="4"/>
  <c r="G11" i="4"/>
  <c r="G10" i="4"/>
  <c r="D13" i="4"/>
  <c r="D12" i="4"/>
  <c r="D11" i="4"/>
  <c r="D10" i="4"/>
  <c r="C13" i="4"/>
  <c r="C12" i="4"/>
  <c r="C11" i="4"/>
  <c r="C10" i="4"/>
  <c r="G8" i="4"/>
  <c r="D8" i="4"/>
  <c r="C8" i="4"/>
  <c r="G5" i="4"/>
  <c r="G7" i="4"/>
  <c r="G6" i="4"/>
  <c r="D5" i="4"/>
  <c r="D7" i="4"/>
  <c r="D6" i="4"/>
  <c r="C5" i="4"/>
  <c r="C7" i="4"/>
  <c r="C6" i="4"/>
  <c r="J28" i="6" l="1"/>
  <c r="Q180" i="6"/>
  <c r="Q169" i="6" s="1"/>
  <c r="Q168" i="6" s="1"/>
  <c r="Q167" i="6" s="1"/>
  <c r="U182" i="6"/>
  <c r="M170" i="6"/>
  <c r="G169" i="6"/>
  <c r="G168" i="6" s="1"/>
  <c r="G167" i="6" s="1"/>
  <c r="L170" i="6"/>
  <c r="I164" i="6"/>
  <c r="L165" i="6"/>
  <c r="O167" i="6"/>
  <c r="P168" i="6"/>
  <c r="AE85" i="6"/>
  <c r="V68" i="6"/>
  <c r="W168" i="6"/>
  <c r="AB168" i="6"/>
  <c r="AE161" i="6"/>
  <c r="AC156" i="6"/>
  <c r="AE156" i="6" s="1"/>
  <c r="V190" i="6"/>
  <c r="Y190" i="6"/>
  <c r="I169" i="6"/>
  <c r="T168" i="6"/>
  <c r="R167" i="6"/>
  <c r="U149" i="6"/>
  <c r="Y149" i="6" s="1"/>
  <c r="S133" i="6"/>
  <c r="U133" i="6" s="1"/>
  <c r="Y189" i="6"/>
  <c r="V189" i="6"/>
  <c r="AC180" i="6"/>
  <c r="Y179" i="6"/>
  <c r="V179" i="6"/>
  <c r="U170" i="6"/>
  <c r="Y170" i="6" s="1"/>
  <c r="S169" i="6"/>
  <c r="U165" i="6"/>
  <c r="Y165" i="6" s="1"/>
  <c r="S164" i="6"/>
  <c r="AE170" i="6"/>
  <c r="AC169" i="6"/>
  <c r="AE166" i="6"/>
  <c r="T163" i="6"/>
  <c r="AE153" i="6"/>
  <c r="AC152" i="6"/>
  <c r="AE152" i="6" s="1"/>
  <c r="X163" i="6"/>
  <c r="Z163" i="6" s="1"/>
  <c r="Z164" i="6"/>
  <c r="Z153" i="6"/>
  <c r="V183" i="6"/>
  <c r="Y183" i="6"/>
  <c r="M175" i="6"/>
  <c r="L175" i="6"/>
  <c r="M156" i="6"/>
  <c r="X133" i="6"/>
  <c r="AA191" i="6"/>
  <c r="AE191" i="6" s="1"/>
  <c r="AE192" i="6"/>
  <c r="I133" i="6"/>
  <c r="L133" i="6" s="1"/>
  <c r="L91" i="6"/>
  <c r="I90" i="6"/>
  <c r="L125" i="6"/>
  <c r="AA68" i="6"/>
  <c r="AE64" i="6"/>
  <c r="AC63" i="6"/>
  <c r="AE63" i="6" s="1"/>
  <c r="AC144" i="6"/>
  <c r="AE144" i="6" s="1"/>
  <c r="Q90" i="6"/>
  <c r="Q52" i="6" s="1"/>
  <c r="Q28" i="6" s="1"/>
  <c r="AD37" i="6"/>
  <c r="S68" i="6"/>
  <c r="U68" i="6" s="1"/>
  <c r="Y68" i="6" s="1"/>
  <c r="F52" i="6"/>
  <c r="F28" i="6" s="1"/>
  <c r="F201" i="6" s="1"/>
  <c r="X29" i="6"/>
  <c r="O5" i="6"/>
  <c r="P5" i="6" s="1"/>
  <c r="P26" i="6"/>
  <c r="J52" i="6"/>
  <c r="X53" i="6"/>
  <c r="Z54" i="6"/>
  <c r="AD54" i="6" s="1"/>
  <c r="M44" i="6"/>
  <c r="Y37" i="6"/>
  <c r="AB29" i="6"/>
  <c r="S29" i="6"/>
  <c r="AC69" i="6"/>
  <c r="AE71" i="6"/>
  <c r="N52" i="6"/>
  <c r="AE38" i="6"/>
  <c r="AC37" i="6"/>
  <c r="AE37" i="6" s="1"/>
  <c r="AB15" i="6"/>
  <c r="AD16" i="6"/>
  <c r="U123" i="6"/>
  <c r="Y123" i="6" s="1"/>
  <c r="W14" i="6"/>
  <c r="U16" i="6"/>
  <c r="Y16" i="6" s="1"/>
  <c r="S15" i="6"/>
  <c r="AA21" i="6"/>
  <c r="AD21" i="6"/>
  <c r="AE21" i="6" s="1"/>
  <c r="AA25" i="6"/>
  <c r="AD25" i="6"/>
  <c r="AE25" i="6" s="1"/>
  <c r="X194" i="6"/>
  <c r="Z194" i="6" s="1"/>
  <c r="AD194" i="6" s="1"/>
  <c r="Z195" i="6"/>
  <c r="AD195" i="6" s="1"/>
  <c r="AE165" i="6"/>
  <c r="AC164" i="6"/>
  <c r="V133" i="6"/>
  <c r="U127" i="6"/>
  <c r="Q125" i="6"/>
  <c r="U125" i="6" s="1"/>
  <c r="Y125" i="6" s="1"/>
  <c r="Z91" i="6"/>
  <c r="AD91" i="6" s="1"/>
  <c r="Y49" i="6"/>
  <c r="Y47" i="6" s="1"/>
  <c r="U47" i="6"/>
  <c r="V49" i="6"/>
  <c r="AD31" i="6"/>
  <c r="AD30" i="6" s="1"/>
  <c r="M37" i="6"/>
  <c r="K29" i="6"/>
  <c r="AA9" i="6"/>
  <c r="AD9" i="6"/>
  <c r="AE9" i="6" s="1"/>
  <c r="Y156" i="6"/>
  <c r="S152" i="6"/>
  <c r="U152" i="6" s="1"/>
  <c r="J169" i="6"/>
  <c r="J168" i="6" s="1"/>
  <c r="J167" i="6" s="1"/>
  <c r="J201" i="6" s="1"/>
  <c r="I152" i="6"/>
  <c r="L152" i="6" s="1"/>
  <c r="L156" i="6"/>
  <c r="AC136" i="6"/>
  <c r="AE136" i="6" s="1"/>
  <c r="AE121" i="6"/>
  <c r="V178" i="6"/>
  <c r="Y178" i="6"/>
  <c r="X152" i="6"/>
  <c r="Z152" i="6" s="1"/>
  <c r="Z156" i="6"/>
  <c r="AD156" i="6" s="1"/>
  <c r="W152" i="6"/>
  <c r="Y133" i="6"/>
  <c r="AE123" i="6"/>
  <c r="U90" i="6"/>
  <c r="Y90" i="6" s="1"/>
  <c r="AD153" i="6"/>
  <c r="AB152" i="6"/>
  <c r="AD152" i="6" s="1"/>
  <c r="AB163" i="6"/>
  <c r="AD163" i="6" s="1"/>
  <c r="AD164" i="6"/>
  <c r="W52" i="6"/>
  <c r="AC96" i="6"/>
  <c r="AE96" i="6" s="1"/>
  <c r="R52" i="6"/>
  <c r="T52" i="6" s="1"/>
  <c r="T53" i="6"/>
  <c r="AE112" i="6"/>
  <c r="AC110" i="6"/>
  <c r="AE110" i="6" s="1"/>
  <c r="U54" i="6"/>
  <c r="Y54" i="6" s="1"/>
  <c r="S53" i="6"/>
  <c r="U29" i="6"/>
  <c r="Y23" i="6"/>
  <c r="Z23" i="6" s="1"/>
  <c r="X90" i="6"/>
  <c r="V5" i="6"/>
  <c r="Z15" i="6"/>
  <c r="X14" i="6"/>
  <c r="Z14" i="6" s="1"/>
  <c r="L16" i="6"/>
  <c r="I15" i="6"/>
  <c r="G14" i="6"/>
  <c r="F26" i="6"/>
  <c r="L192" i="6"/>
  <c r="I191" i="6"/>
  <c r="L191" i="6" s="1"/>
  <c r="M152" i="6"/>
  <c r="AA100" i="6"/>
  <c r="AE101" i="6"/>
  <c r="T16" i="6"/>
  <c r="R15" i="6"/>
  <c r="K52" i="6"/>
  <c r="Y22" i="6"/>
  <c r="Z22" i="6" s="1"/>
  <c r="M169" i="6"/>
  <c r="K168" i="6"/>
  <c r="Z142" i="6"/>
  <c r="AD142" i="6" s="1"/>
  <c r="U180" i="6"/>
  <c r="Y180" i="6" s="1"/>
  <c r="AE92" i="6"/>
  <c r="AC91" i="6"/>
  <c r="T152" i="6"/>
  <c r="AE176" i="6"/>
  <c r="G90" i="6"/>
  <c r="M90" i="6" s="1"/>
  <c r="AE134" i="6"/>
  <c r="AC133" i="6"/>
  <c r="AE133" i="6" s="1"/>
  <c r="I68" i="6"/>
  <c r="L68" i="6" s="1"/>
  <c r="AC82" i="6"/>
  <c r="AE82" i="6" s="1"/>
  <c r="V50" i="6"/>
  <c r="Y50" i="6"/>
  <c r="Z50" i="6" s="1"/>
  <c r="AE31" i="6"/>
  <c r="AE30" i="6" s="1"/>
  <c r="AC30" i="6"/>
  <c r="X26" i="6"/>
  <c r="X5" i="6" s="1"/>
  <c r="Z5" i="6" s="1"/>
  <c r="L54" i="6"/>
  <c r="I53" i="6"/>
  <c r="AC47" i="6"/>
  <c r="AC44" i="6" s="1"/>
  <c r="X68" i="6"/>
  <c r="Z68" i="6" s="1"/>
  <c r="AD68" i="6" s="1"/>
  <c r="P68" i="6"/>
  <c r="T68" i="6" s="1"/>
  <c r="V46" i="6"/>
  <c r="Y46" i="6"/>
  <c r="L37" i="6"/>
  <c r="L29" i="6" s="1"/>
  <c r="G29" i="6"/>
  <c r="Y31" i="6"/>
  <c r="Y30" i="6" s="1"/>
  <c r="Y29" i="6" s="1"/>
  <c r="W30" i="6"/>
  <c r="W29" i="6" s="1"/>
  <c r="W28" i="6" s="1"/>
  <c r="R30" i="6"/>
  <c r="R29" i="6" s="1"/>
  <c r="R28" i="6" s="1"/>
  <c r="T31" i="6"/>
  <c r="T30" i="6" s="1"/>
  <c r="T29" i="6" s="1"/>
  <c r="AC54" i="6"/>
  <c r="Z6" i="6"/>
  <c r="AD6" i="6" s="1"/>
  <c r="AD204" i="6" s="1"/>
  <c r="Q5" i="6"/>
  <c r="AC26" i="6"/>
  <c r="K5" i="5"/>
  <c r="K6" i="5"/>
  <c r="M25" i="5"/>
  <c r="M16" i="5"/>
  <c r="M15" i="5"/>
  <c r="M14" i="5" s="1"/>
  <c r="M17" i="5"/>
  <c r="M12" i="5"/>
  <c r="M11" i="5"/>
  <c r="M10" i="5"/>
  <c r="K12" i="5"/>
  <c r="K11" i="5"/>
  <c r="K10" i="5"/>
  <c r="M13" i="5"/>
  <c r="M6" i="5"/>
  <c r="M7" i="5"/>
  <c r="M8" i="5"/>
  <c r="M9" i="5"/>
  <c r="K8" i="5"/>
  <c r="K7" i="5" s="1"/>
  <c r="Q201" i="6" l="1"/>
  <c r="M29" i="6"/>
  <c r="K28" i="6"/>
  <c r="AA179" i="6"/>
  <c r="AE179" i="6" s="1"/>
  <c r="Z179" i="6"/>
  <c r="AD179" i="6" s="1"/>
  <c r="AC29" i="6"/>
  <c r="AA46" i="6"/>
  <c r="Z46" i="6"/>
  <c r="AD46" i="6" s="1"/>
  <c r="V45" i="6"/>
  <c r="L53" i="6"/>
  <c r="I52" i="6"/>
  <c r="AE91" i="6"/>
  <c r="AC90" i="6"/>
  <c r="G52" i="6"/>
  <c r="G5" i="6"/>
  <c r="M5" i="6" s="1"/>
  <c r="G26" i="6"/>
  <c r="M26" i="6" s="1"/>
  <c r="AC5" i="6"/>
  <c r="T28" i="6"/>
  <c r="G28" i="6"/>
  <c r="AA50" i="6"/>
  <c r="AD50" i="6"/>
  <c r="AE50" i="6" s="1"/>
  <c r="AE100" i="6"/>
  <c r="M52" i="6"/>
  <c r="L15" i="6"/>
  <c r="I14" i="6"/>
  <c r="S52" i="6"/>
  <c r="U52" i="6" s="1"/>
  <c r="U28" i="6" s="1"/>
  <c r="U53" i="6"/>
  <c r="Y53" i="6" s="1"/>
  <c r="Y152" i="6"/>
  <c r="AA178" i="6"/>
  <c r="Z178" i="6"/>
  <c r="AD178" i="6" s="1"/>
  <c r="V175" i="6"/>
  <c r="V127" i="6"/>
  <c r="Y127" i="6"/>
  <c r="X168" i="6"/>
  <c r="AD15" i="6"/>
  <c r="AB14" i="6"/>
  <c r="L90" i="6"/>
  <c r="L169" i="6"/>
  <c r="I168" i="6"/>
  <c r="W167" i="6"/>
  <c r="O201" i="6"/>
  <c r="P201" i="6" s="1"/>
  <c r="P167" i="6"/>
  <c r="T167" i="6" s="1"/>
  <c r="G201" i="6"/>
  <c r="T15" i="6"/>
  <c r="R14" i="6"/>
  <c r="V47" i="6"/>
  <c r="AA49" i="6"/>
  <c r="Z49" i="6"/>
  <c r="W26" i="6"/>
  <c r="AC68" i="6"/>
  <c r="AE68" i="6" s="1"/>
  <c r="AE69" i="6"/>
  <c r="U164" i="6"/>
  <c r="Y164" i="6" s="1"/>
  <c r="S163" i="6"/>
  <c r="U163" i="6" s="1"/>
  <c r="Y163" i="6" s="1"/>
  <c r="AA23" i="6"/>
  <c r="AD23" i="6"/>
  <c r="AE23" i="6" s="1"/>
  <c r="U15" i="6"/>
  <c r="Y15" i="6" s="1"/>
  <c r="S14" i="6"/>
  <c r="AA183" i="6"/>
  <c r="AE183" i="6" s="1"/>
  <c r="Z183" i="6"/>
  <c r="AD183" i="6" s="1"/>
  <c r="R201" i="6"/>
  <c r="T201" i="6" s="1"/>
  <c r="AB167" i="6"/>
  <c r="L164" i="6"/>
  <c r="I163" i="6"/>
  <c r="L163" i="6" s="1"/>
  <c r="Y182" i="6"/>
  <c r="V182" i="6"/>
  <c r="M168" i="6"/>
  <c r="K167" i="6"/>
  <c r="AE164" i="6"/>
  <c r="AC163" i="6"/>
  <c r="AE163" i="6" s="1"/>
  <c r="Z133" i="6"/>
  <c r="AD133" i="6" s="1"/>
  <c r="AA189" i="6"/>
  <c r="V188" i="6"/>
  <c r="Z188" i="6" s="1"/>
  <c r="AD188" i="6" s="1"/>
  <c r="Z189" i="6"/>
  <c r="AD189" i="6" s="1"/>
  <c r="AE54" i="6"/>
  <c r="AC53" i="6"/>
  <c r="AA22" i="6"/>
  <c r="AD22" i="6"/>
  <c r="AE22" i="6" s="1"/>
  <c r="Z26" i="6"/>
  <c r="AB28" i="6"/>
  <c r="Z53" i="6"/>
  <c r="AD53" i="6" s="1"/>
  <c r="X52" i="6"/>
  <c r="P203" i="6"/>
  <c r="AC168" i="6"/>
  <c r="U169" i="6"/>
  <c r="Y169" i="6" s="1"/>
  <c r="S168" i="6"/>
  <c r="AA190" i="6"/>
  <c r="AE190" i="6" s="1"/>
  <c r="Z190" i="6"/>
  <c r="AD190" i="6" s="1"/>
  <c r="G29" i="5"/>
  <c r="AC81" i="5"/>
  <c r="AC48" i="5"/>
  <c r="AC36" i="5"/>
  <c r="AC34" i="5"/>
  <c r="AC32" i="5"/>
  <c r="X186" i="5"/>
  <c r="X184" i="5"/>
  <c r="X109" i="5"/>
  <c r="X106" i="5"/>
  <c r="X105" i="5"/>
  <c r="X104" i="5"/>
  <c r="X95" i="5"/>
  <c r="X93" i="5"/>
  <c r="X92" i="5"/>
  <c r="X81" i="5"/>
  <c r="X80" i="5"/>
  <c r="X79" i="5"/>
  <c r="X62" i="5"/>
  <c r="V62" i="5"/>
  <c r="X48" i="5"/>
  <c r="X43" i="5"/>
  <c r="X40" i="5"/>
  <c r="X39" i="5"/>
  <c r="X36" i="5"/>
  <c r="Y52" i="6" l="1"/>
  <c r="Y28" i="6" s="1"/>
  <c r="T14" i="6"/>
  <c r="R26" i="6"/>
  <c r="I167" i="6"/>
  <c r="L168" i="6"/>
  <c r="AA127" i="6"/>
  <c r="Z127" i="6"/>
  <c r="AD127" i="6" s="1"/>
  <c r="V125" i="6"/>
  <c r="AE53" i="6"/>
  <c r="AC52" i="6"/>
  <c r="AA188" i="6"/>
  <c r="AE188" i="6" s="1"/>
  <c r="AE189" i="6"/>
  <c r="K201" i="6"/>
  <c r="M167" i="6"/>
  <c r="S28" i="6"/>
  <c r="AD49" i="6"/>
  <c r="AD47" i="6" s="1"/>
  <c r="Z47" i="6"/>
  <c r="Z175" i="6"/>
  <c r="AD175" i="6" s="1"/>
  <c r="L52" i="6"/>
  <c r="L28" i="6" s="1"/>
  <c r="I28" i="6"/>
  <c r="AE46" i="6"/>
  <c r="AA45" i="6"/>
  <c r="U14" i="6"/>
  <c r="Y14" i="6" s="1"/>
  <c r="S26" i="6"/>
  <c r="AA47" i="6"/>
  <c r="AE49" i="6"/>
  <c r="AE47" i="6" s="1"/>
  <c r="W201" i="6"/>
  <c r="X167" i="6"/>
  <c r="V180" i="6"/>
  <c r="Z180" i="6" s="1"/>
  <c r="AD180" i="6" s="1"/>
  <c r="AA182" i="6"/>
  <c r="Z182" i="6"/>
  <c r="AD182" i="6" s="1"/>
  <c r="AB201" i="6"/>
  <c r="W5" i="6"/>
  <c r="X28" i="6"/>
  <c r="AE178" i="6"/>
  <c r="AA175" i="6"/>
  <c r="L14" i="6"/>
  <c r="I26" i="6"/>
  <c r="V44" i="6"/>
  <c r="Z45" i="6"/>
  <c r="AD45" i="6" s="1"/>
  <c r="AC28" i="6"/>
  <c r="M28" i="6"/>
  <c r="U168" i="6"/>
  <c r="Y168" i="6" s="1"/>
  <c r="S167" i="6"/>
  <c r="AC167" i="6"/>
  <c r="AA26" i="6"/>
  <c r="AE26" i="6" s="1"/>
  <c r="AA5" i="6"/>
  <c r="AE5" i="6" s="1"/>
  <c r="AB26" i="6"/>
  <c r="AD14" i="6"/>
  <c r="V105" i="5"/>
  <c r="S201" i="6" l="1"/>
  <c r="U201" i="6" s="1"/>
  <c r="U167" i="6"/>
  <c r="Y167" i="6" s="1"/>
  <c r="Y5" i="6"/>
  <c r="Y203" i="6" s="1"/>
  <c r="Z203" i="6" s="1"/>
  <c r="Y201" i="6"/>
  <c r="V90" i="6"/>
  <c r="Z125" i="6"/>
  <c r="AD125" i="6" s="1"/>
  <c r="I201" i="6"/>
  <c r="L201" i="6" s="1"/>
  <c r="L167" i="6"/>
  <c r="AE175" i="6"/>
  <c r="AE182" i="6"/>
  <c r="AA180" i="6"/>
  <c r="AE180" i="6" s="1"/>
  <c r="T26" i="6"/>
  <c r="R5" i="6"/>
  <c r="T5" i="6" s="1"/>
  <c r="T203" i="6" s="1"/>
  <c r="AC201" i="6"/>
  <c r="V169" i="6"/>
  <c r="AE127" i="6"/>
  <c r="AA125" i="6"/>
  <c r="Z44" i="6"/>
  <c r="V29" i="6"/>
  <c r="X201" i="6"/>
  <c r="AA44" i="6"/>
  <c r="AE45" i="6"/>
  <c r="AD26" i="6"/>
  <c r="AB5" i="6"/>
  <c r="AD5" i="6" s="1"/>
  <c r="L26" i="6"/>
  <c r="I5" i="6"/>
  <c r="L5" i="6" s="1"/>
  <c r="U26" i="6"/>
  <c r="Y26" i="6" s="1"/>
  <c r="S5" i="6"/>
  <c r="U5" i="6" s="1"/>
  <c r="M201" i="6"/>
  <c r="K204" i="6"/>
  <c r="K203" i="6"/>
  <c r="L203" i="6" s="1"/>
  <c r="AA196" i="5"/>
  <c r="AA193" i="5"/>
  <c r="AE193" i="5" s="1"/>
  <c r="AA190" i="5"/>
  <c r="AA189" i="5"/>
  <c r="AA187" i="5"/>
  <c r="AA186" i="5"/>
  <c r="AA184" i="5"/>
  <c r="AA183" i="5"/>
  <c r="AA182" i="5"/>
  <c r="AA181" i="5"/>
  <c r="AA179" i="5"/>
  <c r="AE179" i="5" s="1"/>
  <c r="AA178" i="5"/>
  <c r="AA177" i="5"/>
  <c r="AA176" i="5"/>
  <c r="AE176" i="5" s="1"/>
  <c r="AA174" i="5"/>
  <c r="AA173" i="5"/>
  <c r="AA172" i="5"/>
  <c r="AA171" i="5"/>
  <c r="AA166" i="5"/>
  <c r="AA162" i="5"/>
  <c r="AA160" i="5"/>
  <c r="AA158" i="5"/>
  <c r="AA155" i="5"/>
  <c r="AA151" i="5"/>
  <c r="AA150" i="5"/>
  <c r="AA148" i="5"/>
  <c r="AE148" i="5" s="1"/>
  <c r="AA146" i="5"/>
  <c r="AA145" i="5"/>
  <c r="AA141" i="5"/>
  <c r="AA139" i="5"/>
  <c r="AA138" i="5"/>
  <c r="AA137" i="5"/>
  <c r="AA136" i="5" s="1"/>
  <c r="AA132" i="5"/>
  <c r="AA130" i="5"/>
  <c r="AA129" i="5"/>
  <c r="AA128" i="5"/>
  <c r="AA127" i="5"/>
  <c r="AA126" i="5"/>
  <c r="AA122" i="5"/>
  <c r="AA119" i="5"/>
  <c r="AA117" i="5"/>
  <c r="AA115" i="5"/>
  <c r="AA114" i="5"/>
  <c r="AE114" i="5" s="1"/>
  <c r="AA112" i="5"/>
  <c r="AA109" i="5"/>
  <c r="AA107" i="5"/>
  <c r="AA105" i="5"/>
  <c r="AA102" i="5"/>
  <c r="AA101" i="5"/>
  <c r="AA98" i="5"/>
  <c r="AA95" i="5"/>
  <c r="AA94" i="5"/>
  <c r="AA93" i="5"/>
  <c r="AA92" i="5"/>
  <c r="AA89" i="5"/>
  <c r="AA87" i="5"/>
  <c r="AA86" i="5"/>
  <c r="AA84" i="5"/>
  <c r="AE84" i="5" s="1"/>
  <c r="AA83" i="5"/>
  <c r="AE83" i="5" s="1"/>
  <c r="AA80" i="5"/>
  <c r="AA79" i="5"/>
  <c r="AA77" i="5"/>
  <c r="AA74" i="5"/>
  <c r="AA72" i="5"/>
  <c r="AA71" i="5"/>
  <c r="AA67" i="5"/>
  <c r="AA65" i="5"/>
  <c r="AA64" i="5"/>
  <c r="AA62" i="5"/>
  <c r="AA60" i="5"/>
  <c r="AA59" i="5"/>
  <c r="AA58" i="5"/>
  <c r="AA57" i="5"/>
  <c r="AA56" i="5"/>
  <c r="AC51" i="5"/>
  <c r="AA51" i="5"/>
  <c r="AC49" i="5"/>
  <c r="AA49" i="5"/>
  <c r="AA46" i="5"/>
  <c r="AC195" i="5"/>
  <c r="AC194" i="5" s="1"/>
  <c r="AC190" i="5"/>
  <c r="AE190" i="5" s="1"/>
  <c r="AC189" i="5"/>
  <c r="AE189" i="5"/>
  <c r="AE187" i="5"/>
  <c r="AA185" i="5"/>
  <c r="AC184" i="5"/>
  <c r="AE184" i="5" s="1"/>
  <c r="AC183" i="5"/>
  <c r="AC182" i="5"/>
  <c r="AE182" i="5" s="1"/>
  <c r="AE181" i="5"/>
  <c r="AC179" i="5"/>
  <c r="AC178" i="5"/>
  <c r="AE178" i="5"/>
  <c r="AC177" i="5"/>
  <c r="AC176" i="5"/>
  <c r="AC173" i="5"/>
  <c r="AC172" i="5"/>
  <c r="AC171" i="5"/>
  <c r="AC166" i="5"/>
  <c r="AA165" i="5"/>
  <c r="AA164" i="5" s="1"/>
  <c r="AC162" i="5"/>
  <c r="AA159" i="5"/>
  <c r="AC155" i="5"/>
  <c r="AC151" i="5"/>
  <c r="AA149" i="5"/>
  <c r="AC150" i="5"/>
  <c r="AC148" i="5"/>
  <c r="AC146" i="5"/>
  <c r="AE146" i="5"/>
  <c r="AC145" i="5"/>
  <c r="AC141" i="5"/>
  <c r="AE141" i="5" s="1"/>
  <c r="AC139" i="5"/>
  <c r="AE139" i="5"/>
  <c r="AC138" i="5"/>
  <c r="AC131" i="5"/>
  <c r="AC129" i="5"/>
  <c r="AC128" i="5"/>
  <c r="AC127" i="5"/>
  <c r="AE127" i="5"/>
  <c r="AC123" i="5"/>
  <c r="AC119" i="5"/>
  <c r="AE119" i="5" s="1"/>
  <c r="AC114" i="5"/>
  <c r="AC112" i="5"/>
  <c r="AC109" i="5"/>
  <c r="AC108" i="5"/>
  <c r="AC107" i="5"/>
  <c r="AC105" i="5"/>
  <c r="AC104" i="5"/>
  <c r="AC97" i="5"/>
  <c r="AC95" i="5"/>
  <c r="AC94" i="5"/>
  <c r="AC89" i="5"/>
  <c r="AC88" i="5" s="1"/>
  <c r="AC87" i="5"/>
  <c r="AE87" i="5" s="1"/>
  <c r="AC84" i="5"/>
  <c r="AC83" i="5"/>
  <c r="AC77" i="5"/>
  <c r="AE77" i="5" s="1"/>
  <c r="AC74" i="5"/>
  <c r="AC73" i="5"/>
  <c r="AC71" i="5"/>
  <c r="AE71" i="5" s="1"/>
  <c r="AC65" i="5"/>
  <c r="AC64" i="5"/>
  <c r="AC60" i="5"/>
  <c r="AC58" i="5"/>
  <c r="AC56" i="5"/>
  <c r="AC42" i="5"/>
  <c r="AA42" i="5"/>
  <c r="AC40" i="5"/>
  <c r="AE40" i="5" s="1"/>
  <c r="AA40" i="5"/>
  <c r="AC39" i="5"/>
  <c r="AA39" i="5"/>
  <c r="AC33" i="5"/>
  <c r="AE202" i="5"/>
  <c r="AD200" i="5"/>
  <c r="AD199" i="5" s="1"/>
  <c r="AD198" i="5" s="1"/>
  <c r="AD197" i="5" s="1"/>
  <c r="AE200" i="5"/>
  <c r="AE199" i="5" s="1"/>
  <c r="AE198" i="5" s="1"/>
  <c r="AE197" i="5" s="1"/>
  <c r="AC199" i="5"/>
  <c r="AB199" i="5"/>
  <c r="AB198" i="5" s="1"/>
  <c r="AB197" i="5" s="1"/>
  <c r="AA199" i="5"/>
  <c r="AA198" i="5" s="1"/>
  <c r="AA197" i="5" s="1"/>
  <c r="AC198" i="5"/>
  <c r="AC197" i="5" s="1"/>
  <c r="AD196" i="5"/>
  <c r="AE196" i="5"/>
  <c r="AB195" i="5"/>
  <c r="AB194" i="5" s="1"/>
  <c r="AD194" i="5" s="1"/>
  <c r="AA195" i="5"/>
  <c r="AD193" i="5"/>
  <c r="AC192" i="5"/>
  <c r="AC191" i="5" s="1"/>
  <c r="AB192" i="5"/>
  <c r="AB191" i="5" s="1"/>
  <c r="AD191" i="5" s="1"/>
  <c r="AA192" i="5"/>
  <c r="AA191" i="5"/>
  <c r="AD190" i="5"/>
  <c r="AD189" i="5"/>
  <c r="AA188" i="5"/>
  <c r="AC188" i="5"/>
  <c r="AB188" i="5"/>
  <c r="AD188" i="5" s="1"/>
  <c r="AD187" i="5"/>
  <c r="AB185" i="5"/>
  <c r="AD183" i="5"/>
  <c r="AD182" i="5"/>
  <c r="AB180" i="5"/>
  <c r="AD179" i="5"/>
  <c r="AD178" i="5"/>
  <c r="AE177" i="5"/>
  <c r="AD177" i="5"/>
  <c r="AD176" i="5"/>
  <c r="AC175" i="5"/>
  <c r="AB175" i="5"/>
  <c r="AD175" i="5" s="1"/>
  <c r="AA175" i="5"/>
  <c r="AE173" i="5"/>
  <c r="AD173" i="5"/>
  <c r="AD172" i="5"/>
  <c r="AE172" i="5"/>
  <c r="AD171" i="5"/>
  <c r="AE171" i="5"/>
  <c r="AA170" i="5"/>
  <c r="AB170" i="5"/>
  <c r="AD166" i="5"/>
  <c r="AE166" i="5"/>
  <c r="AD165" i="5"/>
  <c r="AC165" i="5"/>
  <c r="AB165" i="5"/>
  <c r="AB164" i="5" s="1"/>
  <c r="AD162" i="5"/>
  <c r="AE162" i="5"/>
  <c r="AC161" i="5"/>
  <c r="AB161" i="5"/>
  <c r="AD161" i="5" s="1"/>
  <c r="AA161" i="5"/>
  <c r="AB159" i="5"/>
  <c r="AB157" i="5"/>
  <c r="AA157" i="5"/>
  <c r="AB156" i="5"/>
  <c r="AD155" i="5"/>
  <c r="AE155" i="5"/>
  <c r="AC154" i="5"/>
  <c r="AC153" i="5" s="1"/>
  <c r="AB154" i="5"/>
  <c r="AD154" i="5" s="1"/>
  <c r="AA154" i="5"/>
  <c r="AA153" i="5" s="1"/>
  <c r="AD151" i="5"/>
  <c r="AE151" i="5"/>
  <c r="AD150" i="5"/>
  <c r="AE150" i="5"/>
  <c r="AC149" i="5"/>
  <c r="AB149" i="5"/>
  <c r="AD149" i="5" s="1"/>
  <c r="AD148" i="5"/>
  <c r="AD146" i="5"/>
  <c r="AD145" i="5"/>
  <c r="AE145" i="5"/>
  <c r="AB144" i="5"/>
  <c r="AB142" i="5"/>
  <c r="AD141" i="5"/>
  <c r="AD140" i="5"/>
  <c r="AC140" i="5"/>
  <c r="AB140" i="5"/>
  <c r="AA140" i="5"/>
  <c r="AD139" i="5"/>
  <c r="AD138" i="5"/>
  <c r="AE138" i="5"/>
  <c r="AB136" i="5"/>
  <c r="AB134" i="5"/>
  <c r="AE129" i="5"/>
  <c r="AD129" i="5"/>
  <c r="AD128" i="5"/>
  <c r="AD127" i="5"/>
  <c r="AB125" i="5"/>
  <c r="AB121" i="5"/>
  <c r="AD119" i="5"/>
  <c r="AB116" i="5"/>
  <c r="AD114" i="5"/>
  <c r="AB113" i="5"/>
  <c r="AD112" i="5"/>
  <c r="AE112" i="5"/>
  <c r="AB110" i="5"/>
  <c r="AE109" i="5"/>
  <c r="AD108" i="5"/>
  <c r="AE108" i="5"/>
  <c r="AD107" i="5"/>
  <c r="AE107" i="5"/>
  <c r="AB103" i="5"/>
  <c r="AA100" i="5"/>
  <c r="AB100" i="5"/>
  <c r="AB96" i="5"/>
  <c r="AE95" i="5"/>
  <c r="AE94" i="5"/>
  <c r="AB91" i="5"/>
  <c r="AD89" i="5"/>
  <c r="AE89" i="5"/>
  <c r="AA88" i="5"/>
  <c r="AD88" i="5"/>
  <c r="AB88" i="5"/>
  <c r="AD87" i="5"/>
  <c r="AB85" i="5"/>
  <c r="AA85" i="5"/>
  <c r="AD84" i="5"/>
  <c r="AD83" i="5"/>
  <c r="AC82" i="5"/>
  <c r="AB82" i="5"/>
  <c r="AD82" i="5" s="1"/>
  <c r="AB78" i="5"/>
  <c r="AD77" i="5"/>
  <c r="AA76" i="5"/>
  <c r="AC76" i="5"/>
  <c r="AB76" i="5"/>
  <c r="AD76" i="5" s="1"/>
  <c r="AD74" i="5"/>
  <c r="AE74" i="5"/>
  <c r="AD71" i="5"/>
  <c r="AB69" i="5"/>
  <c r="AB66" i="5"/>
  <c r="AA66" i="5"/>
  <c r="AD65" i="5"/>
  <c r="AE65" i="5"/>
  <c r="AD64" i="5"/>
  <c r="AE64" i="5"/>
  <c r="AA63" i="5"/>
  <c r="AC63" i="5"/>
  <c r="AB63" i="5"/>
  <c r="AD63" i="5" s="1"/>
  <c r="AB61" i="5"/>
  <c r="AA61" i="5"/>
  <c r="AE60" i="5"/>
  <c r="AD60" i="5"/>
  <c r="AD58" i="5"/>
  <c r="AE58" i="5"/>
  <c r="AD56" i="5"/>
  <c r="AE56" i="5"/>
  <c r="AB54" i="5"/>
  <c r="AB53" i="5"/>
  <c r="AD51" i="5"/>
  <c r="AE51" i="5" s="1"/>
  <c r="AD50" i="5"/>
  <c r="AE50" i="5" s="1"/>
  <c r="AB50" i="5"/>
  <c r="AC50" i="5" s="1"/>
  <c r="AA50" i="5"/>
  <c r="AE49" i="5"/>
  <c r="AD49" i="5"/>
  <c r="AB47" i="5"/>
  <c r="AD46" i="5"/>
  <c r="AC46" i="5"/>
  <c r="AA45" i="5"/>
  <c r="AD45" i="5"/>
  <c r="AC45" i="5"/>
  <c r="AB45" i="5"/>
  <c r="AE42" i="5"/>
  <c r="AE41" i="5"/>
  <c r="AE39" i="5"/>
  <c r="AB38" i="5"/>
  <c r="AB35" i="5"/>
  <c r="AB33" i="5"/>
  <c r="AB31" i="5"/>
  <c r="AC25" i="5"/>
  <c r="AC24" i="5"/>
  <c r="AB23" i="5"/>
  <c r="AC21" i="5"/>
  <c r="AD20" i="5"/>
  <c r="AC20" i="5"/>
  <c r="AA20" i="5"/>
  <c r="AD19" i="5"/>
  <c r="AC19" i="5"/>
  <c r="AD18" i="5"/>
  <c r="AC18" i="5"/>
  <c r="AE17" i="5"/>
  <c r="AB17" i="5"/>
  <c r="AB16" i="5"/>
  <c r="AB15" i="5"/>
  <c r="AC13" i="5"/>
  <c r="AE13" i="5" s="1"/>
  <c r="AC12" i="5"/>
  <c r="AA12" i="5"/>
  <c r="AA11" i="5" s="1"/>
  <c r="AA10" i="5" s="1"/>
  <c r="AC11" i="5"/>
  <c r="AC10" i="5"/>
  <c r="AC9" i="5"/>
  <c r="AE8" i="5"/>
  <c r="AC7" i="5"/>
  <c r="AB7" i="5"/>
  <c r="AA7" i="5"/>
  <c r="AE7" i="5" s="1"/>
  <c r="AC6" i="5"/>
  <c r="AE125" i="6" l="1"/>
  <c r="AA90" i="6"/>
  <c r="AA29" i="6"/>
  <c r="AE44" i="6"/>
  <c r="AE29" i="6" s="1"/>
  <c r="AD44" i="6"/>
  <c r="AD29" i="6" s="1"/>
  <c r="Z29" i="6"/>
  <c r="V168" i="6"/>
  <c r="Z169" i="6"/>
  <c r="AD169" i="6" s="1"/>
  <c r="AA169" i="6"/>
  <c r="V52" i="6"/>
  <c r="Z52" i="6" s="1"/>
  <c r="AD52" i="6" s="1"/>
  <c r="Z90" i="6"/>
  <c r="AD90" i="6" s="1"/>
  <c r="AE10" i="5"/>
  <c r="AA6" i="5"/>
  <c r="AB6" i="5"/>
  <c r="AE12" i="5"/>
  <c r="AB14" i="5"/>
  <c r="AE11" i="5"/>
  <c r="AE117" i="5"/>
  <c r="AE105" i="5"/>
  <c r="AA180" i="5"/>
  <c r="AA169" i="5" s="1"/>
  <c r="AE183" i="5"/>
  <c r="AE195" i="5"/>
  <c r="AE188" i="5"/>
  <c r="AE165" i="5"/>
  <c r="AE131" i="5"/>
  <c r="AE128" i="5"/>
  <c r="AE76" i="5"/>
  <c r="AD195" i="5"/>
  <c r="AA194" i="5"/>
  <c r="AE194" i="5" s="1"/>
  <c r="AE191" i="5"/>
  <c r="AD192" i="5"/>
  <c r="AE192" i="5"/>
  <c r="AB169" i="5"/>
  <c r="AE175" i="5"/>
  <c r="AC164" i="5"/>
  <c r="AC163" i="5" s="1"/>
  <c r="AE161" i="5"/>
  <c r="AB153" i="5"/>
  <c r="AE149" i="5"/>
  <c r="AB133" i="5"/>
  <c r="AE140" i="5"/>
  <c r="AB90" i="5"/>
  <c r="AB68" i="5"/>
  <c r="AB44" i="5"/>
  <c r="AB37" i="5"/>
  <c r="AC16" i="5"/>
  <c r="AE46" i="5"/>
  <c r="AB22" i="5"/>
  <c r="AB30" i="5"/>
  <c r="AB29" i="5" s="1"/>
  <c r="AE45" i="5"/>
  <c r="AE63" i="5"/>
  <c r="AE88" i="5"/>
  <c r="AB163" i="5"/>
  <c r="AD163" i="5" s="1"/>
  <c r="AD164" i="5"/>
  <c r="AE153" i="5"/>
  <c r="AB168" i="5"/>
  <c r="AC23" i="5"/>
  <c r="AA163" i="5"/>
  <c r="AC185" i="5"/>
  <c r="AE185" i="5" s="1"/>
  <c r="AE154" i="5"/>
  <c r="AE186" i="5"/>
  <c r="AA82" i="5"/>
  <c r="AE82" i="5" s="1"/>
  <c r="AA91" i="5"/>
  <c r="AA113" i="5"/>
  <c r="AA156" i="5"/>
  <c r="AC180" i="5"/>
  <c r="X196" i="5"/>
  <c r="V196" i="5"/>
  <c r="X187" i="5"/>
  <c r="V187" i="5"/>
  <c r="V186" i="5"/>
  <c r="V184" i="5"/>
  <c r="X174" i="5"/>
  <c r="AC174" i="5" s="1"/>
  <c r="V174" i="5"/>
  <c r="X172" i="5"/>
  <c r="V172" i="5"/>
  <c r="X171" i="5"/>
  <c r="V171" i="5"/>
  <c r="X166" i="5"/>
  <c r="V166" i="5"/>
  <c r="X162" i="5"/>
  <c r="V162" i="5"/>
  <c r="X160" i="5"/>
  <c r="AC160" i="5" s="1"/>
  <c r="V160" i="5"/>
  <c r="X158" i="5"/>
  <c r="AC158" i="5" s="1"/>
  <c r="AC157" i="5" s="1"/>
  <c r="AE157" i="5" s="1"/>
  <c r="V158" i="5"/>
  <c r="X155" i="5"/>
  <c r="V155" i="5"/>
  <c r="X151" i="5"/>
  <c r="V151" i="5"/>
  <c r="X150" i="5"/>
  <c r="V150" i="5"/>
  <c r="X148" i="5"/>
  <c r="V148" i="5"/>
  <c r="X147" i="5"/>
  <c r="AC147" i="5" s="1"/>
  <c r="V147" i="5"/>
  <c r="AA147" i="5" s="1"/>
  <c r="AA144" i="5" s="1"/>
  <c r="X146" i="5"/>
  <c r="V146" i="5"/>
  <c r="X145" i="5"/>
  <c r="V145" i="5"/>
  <c r="X143" i="5"/>
  <c r="AC143" i="5" s="1"/>
  <c r="AC142" i="5" s="1"/>
  <c r="V143" i="5"/>
  <c r="AA143" i="5" s="1"/>
  <c r="AA142" i="5" s="1"/>
  <c r="AE142" i="5" s="1"/>
  <c r="X141" i="5"/>
  <c r="V141" i="5"/>
  <c r="X139" i="5"/>
  <c r="V139" i="5"/>
  <c r="X138" i="5"/>
  <c r="V138" i="5"/>
  <c r="AC137" i="5"/>
  <c r="AE137" i="5" s="1"/>
  <c r="V137" i="5"/>
  <c r="X135" i="5"/>
  <c r="AC135" i="5" s="1"/>
  <c r="AC134" i="5" s="1"/>
  <c r="V135" i="5"/>
  <c r="AA135" i="5" s="1"/>
  <c r="X132" i="5"/>
  <c r="AC132" i="5" s="1"/>
  <c r="AE132" i="5" s="1"/>
  <c r="V132" i="5"/>
  <c r="X131" i="5"/>
  <c r="V131" i="5"/>
  <c r="AA131" i="5" s="1"/>
  <c r="AA125" i="5" s="1"/>
  <c r="AE130" i="5"/>
  <c r="X129" i="5"/>
  <c r="V129" i="5"/>
  <c r="X128" i="5"/>
  <c r="V128" i="5"/>
  <c r="X126" i="5"/>
  <c r="AC126" i="5" s="1"/>
  <c r="AE126" i="5" s="1"/>
  <c r="V126" i="5"/>
  <c r="X124" i="5"/>
  <c r="AC124" i="5" s="1"/>
  <c r="V124" i="5"/>
  <c r="AA124" i="5" s="1"/>
  <c r="V123" i="5"/>
  <c r="AA123" i="5" s="1"/>
  <c r="X122" i="5"/>
  <c r="AC122" i="5" s="1"/>
  <c r="V122" i="5"/>
  <c r="X120" i="5"/>
  <c r="AC120" i="5" s="1"/>
  <c r="V120" i="5"/>
  <c r="AA120" i="5" s="1"/>
  <c r="X119" i="5"/>
  <c r="V119" i="5"/>
  <c r="X118" i="5"/>
  <c r="AC118" i="5" s="1"/>
  <c r="V118" i="5"/>
  <c r="X117" i="5"/>
  <c r="V117" i="5"/>
  <c r="X115" i="5"/>
  <c r="AC115" i="5" s="1"/>
  <c r="V115" i="5"/>
  <c r="X114" i="5"/>
  <c r="V114" i="5"/>
  <c r="X112" i="5"/>
  <c r="V112" i="5"/>
  <c r="X111" i="5"/>
  <c r="AC111" i="5" s="1"/>
  <c r="AC110" i="5" s="1"/>
  <c r="V111" i="5"/>
  <c r="AA111" i="5" s="1"/>
  <c r="V108" i="5"/>
  <c r="AC106" i="5"/>
  <c r="AE106" i="5" s="1"/>
  <c r="AA104" i="5"/>
  <c r="AE104" i="5" s="1"/>
  <c r="X102" i="5"/>
  <c r="AC102" i="5" s="1"/>
  <c r="V102" i="5"/>
  <c r="X101" i="5"/>
  <c r="AC101" i="5" s="1"/>
  <c r="AE101" i="5" s="1"/>
  <c r="V101" i="5"/>
  <c r="X99" i="5"/>
  <c r="AC99" i="5" s="1"/>
  <c r="AE99" i="5" s="1"/>
  <c r="V99" i="5"/>
  <c r="AA99" i="5" s="1"/>
  <c r="X98" i="5"/>
  <c r="AC98" i="5" s="1"/>
  <c r="V98" i="5"/>
  <c r="X97" i="5"/>
  <c r="V97" i="5"/>
  <c r="AA97" i="5" s="1"/>
  <c r="AE97" i="5" s="1"/>
  <c r="AC93" i="5"/>
  <c r="AE93" i="5" s="1"/>
  <c r="V93" i="5"/>
  <c r="AC92" i="5"/>
  <c r="V92" i="5"/>
  <c r="X89" i="5"/>
  <c r="V89" i="5"/>
  <c r="X87" i="5"/>
  <c r="V87" i="5"/>
  <c r="X86" i="5"/>
  <c r="AC86" i="5" s="1"/>
  <c r="V86" i="5"/>
  <c r="X84" i="5"/>
  <c r="V84" i="5"/>
  <c r="X83" i="5"/>
  <c r="V83" i="5"/>
  <c r="AC80" i="5"/>
  <c r="AE80" i="5" s="1"/>
  <c r="AC79" i="5"/>
  <c r="AE79" i="5" s="1"/>
  <c r="X77" i="5"/>
  <c r="V77" i="5"/>
  <c r="V75" i="5"/>
  <c r="AA75" i="5" s="1"/>
  <c r="X75" i="5"/>
  <c r="AC75" i="5" s="1"/>
  <c r="X74" i="5"/>
  <c r="V74" i="5"/>
  <c r="X73" i="5"/>
  <c r="V73" i="5"/>
  <c r="AA73" i="5" s="1"/>
  <c r="AE73" i="5" s="1"/>
  <c r="X72" i="5"/>
  <c r="AC72" i="5" s="1"/>
  <c r="AE72" i="5" s="1"/>
  <c r="V72" i="5"/>
  <c r="X71" i="5"/>
  <c r="V71" i="5"/>
  <c r="AC70" i="5"/>
  <c r="V70" i="5"/>
  <c r="AA70" i="5" s="1"/>
  <c r="AA69" i="5" s="1"/>
  <c r="X67" i="5"/>
  <c r="AC67" i="5" s="1"/>
  <c r="V67" i="5"/>
  <c r="X65" i="5"/>
  <c r="V65" i="5"/>
  <c r="X64" i="5"/>
  <c r="V64" i="5"/>
  <c r="AC62" i="5"/>
  <c r="X59" i="5"/>
  <c r="AC59" i="5" s="1"/>
  <c r="AE59" i="5" s="1"/>
  <c r="V59" i="5"/>
  <c r="X57" i="5"/>
  <c r="AC57" i="5" s="1"/>
  <c r="AE57" i="5" s="1"/>
  <c r="V57" i="5"/>
  <c r="X55" i="5"/>
  <c r="AC55" i="5" s="1"/>
  <c r="V55" i="5"/>
  <c r="AA55" i="5" s="1"/>
  <c r="AC43" i="5"/>
  <c r="V43" i="5"/>
  <c r="AA43" i="5" s="1"/>
  <c r="AA38" i="5" s="1"/>
  <c r="AA37" i="5" s="1"/>
  <c r="V34" i="5"/>
  <c r="AE34" i="5" s="1"/>
  <c r="AA52" i="6" l="1"/>
  <c r="AE52" i="6" s="1"/>
  <c r="AE28" i="6" s="1"/>
  <c r="AE90" i="6"/>
  <c r="Z28" i="6"/>
  <c r="V28" i="6"/>
  <c r="V167" i="6"/>
  <c r="Z168" i="6"/>
  <c r="AD168" i="6" s="1"/>
  <c r="AA168" i="6"/>
  <c r="AE169" i="6"/>
  <c r="AD28" i="6"/>
  <c r="AE6" i="5"/>
  <c r="AA96" i="5"/>
  <c r="AE86" i="5"/>
  <c r="AC85" i="5"/>
  <c r="AE85" i="5" s="1"/>
  <c r="AC103" i="5"/>
  <c r="AC159" i="5"/>
  <c r="AE159" i="5" s="1"/>
  <c r="AE160" i="5"/>
  <c r="AE174" i="5"/>
  <c r="AC170" i="5"/>
  <c r="AE170" i="5" s="1"/>
  <c r="AC125" i="5"/>
  <c r="AE125" i="5" s="1"/>
  <c r="AE143" i="5"/>
  <c r="AE62" i="5"/>
  <c r="AC61" i="5"/>
  <c r="AE61" i="5" s="1"/>
  <c r="AE124" i="5"/>
  <c r="AE120" i="5"/>
  <c r="AA116" i="5"/>
  <c r="AE103" i="5"/>
  <c r="AA103" i="5"/>
  <c r="AA33" i="5"/>
  <c r="AE33" i="5" s="1"/>
  <c r="AC38" i="5"/>
  <c r="AC37" i="5" s="1"/>
  <c r="AE37" i="5" s="1"/>
  <c r="AE43" i="5"/>
  <c r="AE111" i="5"/>
  <c r="AA110" i="5"/>
  <c r="AE110" i="5" s="1"/>
  <c r="AA121" i="5"/>
  <c r="AE123" i="5"/>
  <c r="AC144" i="5"/>
  <c r="AE144" i="5" s="1"/>
  <c r="AE147" i="5"/>
  <c r="AC136" i="5"/>
  <c r="AE136" i="5" s="1"/>
  <c r="AA134" i="5"/>
  <c r="AE135" i="5"/>
  <c r="AC91" i="5"/>
  <c r="AE91" i="5" s="1"/>
  <c r="AE92" i="5"/>
  <c r="AC78" i="5"/>
  <c r="AE75" i="5"/>
  <c r="AC66" i="5"/>
  <c r="AE66" i="5" s="1"/>
  <c r="AE67" i="5"/>
  <c r="AC54" i="5"/>
  <c r="AC53" i="5" s="1"/>
  <c r="AE70" i="5"/>
  <c r="AC69" i="5"/>
  <c r="AE81" i="5"/>
  <c r="AA78" i="5"/>
  <c r="AE78" i="5" s="1"/>
  <c r="AE98" i="5"/>
  <c r="AC96" i="5"/>
  <c r="AE96" i="5" s="1"/>
  <c r="AE102" i="5"/>
  <c r="AC100" i="5"/>
  <c r="AE100" i="5" s="1"/>
  <c r="AC113" i="5"/>
  <c r="AE115" i="5"/>
  <c r="AE113" i="5"/>
  <c r="AE122" i="5"/>
  <c r="AC121" i="5"/>
  <c r="AC156" i="5"/>
  <c r="AC152" i="5" s="1"/>
  <c r="AE158" i="5"/>
  <c r="AE118" i="5"/>
  <c r="AC116" i="5"/>
  <c r="AE55" i="5"/>
  <c r="AA54" i="5"/>
  <c r="AA53" i="5" s="1"/>
  <c r="AE163" i="5"/>
  <c r="AA168" i="5"/>
  <c r="AA167" i="5" s="1"/>
  <c r="AE164" i="5"/>
  <c r="AB152" i="5"/>
  <c r="AD153" i="5"/>
  <c r="AB52" i="5"/>
  <c r="AE54" i="5"/>
  <c r="AA152" i="5"/>
  <c r="AE16" i="5"/>
  <c r="AC15" i="5"/>
  <c r="AC22" i="5"/>
  <c r="AB26" i="5"/>
  <c r="AB167" i="5"/>
  <c r="AC169" i="5"/>
  <c r="AE180" i="5"/>
  <c r="M200" i="5"/>
  <c r="M196" i="5"/>
  <c r="M195" i="5"/>
  <c r="M194" i="5"/>
  <c r="M193" i="5"/>
  <c r="M190" i="5"/>
  <c r="M189" i="5"/>
  <c r="M188" i="5"/>
  <c r="M187" i="5"/>
  <c r="M186" i="5"/>
  <c r="M185" i="5"/>
  <c r="M184" i="5"/>
  <c r="M183" i="5"/>
  <c r="M182" i="5"/>
  <c r="M181" i="5"/>
  <c r="M179" i="5"/>
  <c r="M178" i="5"/>
  <c r="M177" i="5"/>
  <c r="M176" i="5"/>
  <c r="M175" i="5"/>
  <c r="M174" i="5"/>
  <c r="M173" i="5"/>
  <c r="M172" i="5"/>
  <c r="M171" i="5"/>
  <c r="M166" i="5"/>
  <c r="M163" i="5"/>
  <c r="M162" i="5"/>
  <c r="M161" i="5"/>
  <c r="M160" i="5"/>
  <c r="M158" i="5"/>
  <c r="M155" i="5"/>
  <c r="M154" i="5"/>
  <c r="M153" i="5"/>
  <c r="M151" i="5"/>
  <c r="M150" i="5"/>
  <c r="M149" i="5"/>
  <c r="M148" i="5"/>
  <c r="M147" i="5"/>
  <c r="M146" i="5"/>
  <c r="M145" i="5"/>
  <c r="M143" i="5"/>
  <c r="M141" i="5"/>
  <c r="M140" i="5"/>
  <c r="M139" i="5"/>
  <c r="M138" i="5"/>
  <c r="M137" i="5"/>
  <c r="M135" i="5"/>
  <c r="M132" i="5"/>
  <c r="M131" i="5"/>
  <c r="M130" i="5"/>
  <c r="M129" i="5"/>
  <c r="M128" i="5"/>
  <c r="M127" i="5"/>
  <c r="M126" i="5"/>
  <c r="M124" i="5"/>
  <c r="M123" i="5"/>
  <c r="M122" i="5"/>
  <c r="M120" i="5"/>
  <c r="M119" i="5"/>
  <c r="M118" i="5"/>
  <c r="M117" i="5"/>
  <c r="M115" i="5"/>
  <c r="M114" i="5"/>
  <c r="M113" i="5"/>
  <c r="M112" i="5"/>
  <c r="M111" i="5"/>
  <c r="M109" i="5"/>
  <c r="M108" i="5"/>
  <c r="M107" i="5"/>
  <c r="M106" i="5"/>
  <c r="M105" i="5"/>
  <c r="M104" i="5"/>
  <c r="M102" i="5"/>
  <c r="M101" i="5"/>
  <c r="M99" i="5"/>
  <c r="M98" i="5"/>
  <c r="M97" i="5"/>
  <c r="M95" i="5"/>
  <c r="M94" i="5"/>
  <c r="M93" i="5"/>
  <c r="M92" i="5"/>
  <c r="M89" i="5"/>
  <c r="M88" i="5"/>
  <c r="M87" i="5"/>
  <c r="M86" i="5"/>
  <c r="M85" i="5"/>
  <c r="M84" i="5"/>
  <c r="M83" i="5"/>
  <c r="M82" i="5"/>
  <c r="M81" i="5"/>
  <c r="M80" i="5"/>
  <c r="M79" i="5"/>
  <c r="M77" i="5"/>
  <c r="M76" i="5"/>
  <c r="M75" i="5"/>
  <c r="M74" i="5"/>
  <c r="M73" i="5"/>
  <c r="M72" i="5"/>
  <c r="M71" i="5"/>
  <c r="M70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1" i="5"/>
  <c r="M50" i="5"/>
  <c r="M49" i="5"/>
  <c r="M46" i="5"/>
  <c r="M43" i="5"/>
  <c r="M42" i="5"/>
  <c r="M41" i="5"/>
  <c r="M39" i="5"/>
  <c r="M34" i="5"/>
  <c r="K199" i="5"/>
  <c r="K198" i="5"/>
  <c r="K197" i="5" s="1"/>
  <c r="K194" i="5"/>
  <c r="K165" i="5"/>
  <c r="M165" i="5" s="1"/>
  <c r="K164" i="5"/>
  <c r="K163" i="5" s="1"/>
  <c r="K154" i="5"/>
  <c r="K153" i="5"/>
  <c r="K63" i="5"/>
  <c r="K54" i="5"/>
  <c r="K45" i="5"/>
  <c r="M45" i="5" s="1"/>
  <c r="K195" i="5"/>
  <c r="K192" i="5"/>
  <c r="K191" i="5" s="1"/>
  <c r="K188" i="5"/>
  <c r="K185" i="5"/>
  <c r="K180" i="5"/>
  <c r="K175" i="5"/>
  <c r="K170" i="5"/>
  <c r="M170" i="5" s="1"/>
  <c r="K161" i="5"/>
  <c r="K159" i="5"/>
  <c r="M159" i="5" s="1"/>
  <c r="K157" i="5"/>
  <c r="M157" i="5" s="1"/>
  <c r="K149" i="5"/>
  <c r="K144" i="5"/>
  <c r="K142" i="5"/>
  <c r="K140" i="5"/>
  <c r="K136" i="5"/>
  <c r="M136" i="5" s="1"/>
  <c r="K134" i="5"/>
  <c r="K125" i="5"/>
  <c r="K121" i="5"/>
  <c r="K116" i="5"/>
  <c r="K113" i="5"/>
  <c r="K110" i="5"/>
  <c r="K100" i="5"/>
  <c r="K103" i="5"/>
  <c r="K96" i="5"/>
  <c r="K76" i="5"/>
  <c r="K91" i="5"/>
  <c r="M91" i="5" s="1"/>
  <c r="J92" i="5"/>
  <c r="K88" i="5"/>
  <c r="K85" i="5"/>
  <c r="K82" i="5"/>
  <c r="K78" i="5"/>
  <c r="K69" i="5"/>
  <c r="K66" i="5"/>
  <c r="K61" i="5"/>
  <c r="V48" i="5"/>
  <c r="AA47" i="5" s="1"/>
  <c r="AA44" i="5" s="1"/>
  <c r="V36" i="5"/>
  <c r="AA36" i="5" s="1"/>
  <c r="J32" i="5"/>
  <c r="J34" i="5"/>
  <c r="J36" i="5"/>
  <c r="V201" i="6" l="1"/>
  <c r="Z201" i="6" s="1"/>
  <c r="AD201" i="6" s="1"/>
  <c r="AD203" i="6" s="1"/>
  <c r="AE203" i="6" s="1"/>
  <c r="Z167" i="6"/>
  <c r="AD167" i="6" s="1"/>
  <c r="AA167" i="6"/>
  <c r="AE168" i="6"/>
  <c r="AA28" i="6"/>
  <c r="AA90" i="5"/>
  <c r="AC68" i="5"/>
  <c r="AE38" i="5"/>
  <c r="AE152" i="5"/>
  <c r="K169" i="5"/>
  <c r="M169" i="5" s="1"/>
  <c r="K133" i="5"/>
  <c r="AE121" i="5"/>
  <c r="AE116" i="5"/>
  <c r="AC133" i="5"/>
  <c r="AE134" i="5"/>
  <c r="AA133" i="5"/>
  <c r="K53" i="5"/>
  <c r="AE69" i="5"/>
  <c r="K68" i="5"/>
  <c r="AA68" i="5"/>
  <c r="AE68" i="5" s="1"/>
  <c r="AC90" i="5"/>
  <c r="AE90" i="5" s="1"/>
  <c r="K90" i="5"/>
  <c r="K156" i="5"/>
  <c r="AE156" i="5"/>
  <c r="AC31" i="5"/>
  <c r="AA35" i="5"/>
  <c r="AE48" i="5"/>
  <c r="AE47" i="5" s="1"/>
  <c r="AC47" i="5"/>
  <c r="AC44" i="5" s="1"/>
  <c r="AE44" i="5" s="1"/>
  <c r="AB28" i="5"/>
  <c r="AB201" i="5" s="1"/>
  <c r="AC14" i="5"/>
  <c r="AE14" i="5" s="1"/>
  <c r="AE15" i="5"/>
  <c r="AE169" i="5"/>
  <c r="AC168" i="5"/>
  <c r="AB5" i="5"/>
  <c r="AE53" i="5"/>
  <c r="M32" i="5"/>
  <c r="V32" i="5"/>
  <c r="AA31" i="5" s="1"/>
  <c r="M36" i="5"/>
  <c r="M180" i="5"/>
  <c r="M164" i="5"/>
  <c r="M48" i="5"/>
  <c r="K47" i="5"/>
  <c r="AA201" i="6" l="1"/>
  <c r="AE201" i="6" s="1"/>
  <c r="AE167" i="6"/>
  <c r="AC26" i="5"/>
  <c r="AE133" i="5"/>
  <c r="AE36" i="5"/>
  <c r="AA52" i="5"/>
  <c r="K52" i="5"/>
  <c r="AC52" i="5"/>
  <c r="K152" i="5"/>
  <c r="M152" i="5" s="1"/>
  <c r="M156" i="5"/>
  <c r="AA30" i="5"/>
  <c r="AA29" i="5" s="1"/>
  <c r="AE31" i="5"/>
  <c r="AE32" i="5"/>
  <c r="AC167" i="5"/>
  <c r="AE168" i="5"/>
  <c r="AC5" i="5"/>
  <c r="K44" i="5"/>
  <c r="AA28" i="5" l="1"/>
  <c r="AA201" i="5" s="1"/>
  <c r="AE52" i="5"/>
  <c r="AC35" i="5"/>
  <c r="AE167" i="5"/>
  <c r="K31" i="5"/>
  <c r="K35" i="5"/>
  <c r="K33" i="5"/>
  <c r="AE35" i="5" l="1"/>
  <c r="AE30" i="5" s="1"/>
  <c r="AE29" i="5" s="1"/>
  <c r="AE28" i="5" s="1"/>
  <c r="AC30" i="5"/>
  <c r="AC29" i="5" s="1"/>
  <c r="AC28" i="5" s="1"/>
  <c r="AC201" i="5" s="1"/>
  <c r="AE201" i="5" s="1"/>
  <c r="K38" i="5"/>
  <c r="M40" i="5"/>
  <c r="K30" i="5"/>
  <c r="K16" i="5"/>
  <c r="K15" i="5" s="1"/>
  <c r="K14" i="5" s="1"/>
  <c r="K37" i="5" l="1"/>
  <c r="K168" i="5"/>
  <c r="F7" i="5"/>
  <c r="F6" i="5" s="1"/>
  <c r="G7" i="5"/>
  <c r="G6" i="5" s="1"/>
  <c r="H7" i="5"/>
  <c r="H6" i="5" s="1"/>
  <c r="I7" i="5"/>
  <c r="L7" i="5" s="1"/>
  <c r="J7" i="5"/>
  <c r="J6" i="5" s="1"/>
  <c r="L8" i="5"/>
  <c r="G9" i="5"/>
  <c r="I9" i="5"/>
  <c r="J9" i="5" s="1"/>
  <c r="L9" i="5"/>
  <c r="I10" i="5"/>
  <c r="J10" i="5" s="1"/>
  <c r="I11" i="5"/>
  <c r="F12" i="5"/>
  <c r="F11" i="5" s="1"/>
  <c r="G12" i="5"/>
  <c r="G11" i="5" s="1"/>
  <c r="G10" i="5" s="1"/>
  <c r="I12" i="5"/>
  <c r="J12" i="5" s="1"/>
  <c r="I13" i="5"/>
  <c r="J13" i="5" s="1"/>
  <c r="F16" i="5"/>
  <c r="F15" i="5" s="1"/>
  <c r="F14" i="5" s="1"/>
  <c r="G14" i="5" s="1"/>
  <c r="J16" i="5"/>
  <c r="J15" i="5" s="1"/>
  <c r="J14" i="5" s="1"/>
  <c r="G17" i="5"/>
  <c r="H17" i="5"/>
  <c r="H16" i="5" s="1"/>
  <c r="G18" i="5"/>
  <c r="I18" i="5"/>
  <c r="J18" i="5" s="1"/>
  <c r="G19" i="5"/>
  <c r="I19" i="5"/>
  <c r="J19" i="5" s="1"/>
  <c r="L19" i="5"/>
  <c r="G20" i="5"/>
  <c r="I20" i="5"/>
  <c r="J20" i="5" s="1"/>
  <c r="G21" i="5"/>
  <c r="I21" i="5"/>
  <c r="J21" i="5"/>
  <c r="L21" i="5"/>
  <c r="F23" i="5"/>
  <c r="F22" i="5" s="1"/>
  <c r="H23" i="5"/>
  <c r="G24" i="5"/>
  <c r="I24" i="5"/>
  <c r="J24" i="5" s="1"/>
  <c r="L24" i="5"/>
  <c r="G25" i="5"/>
  <c r="I25" i="5"/>
  <c r="J25" i="5" s="1"/>
  <c r="L25" i="5"/>
  <c r="L27" i="5"/>
  <c r="F31" i="5"/>
  <c r="G31" i="5"/>
  <c r="M31" i="5" s="1"/>
  <c r="I31" i="5"/>
  <c r="H32" i="5"/>
  <c r="H31" i="5" s="1"/>
  <c r="J31" i="5"/>
  <c r="L32" i="5"/>
  <c r="F33" i="5"/>
  <c r="G33" i="5"/>
  <c r="M33" i="5" s="1"/>
  <c r="H33" i="5"/>
  <c r="I33" i="5"/>
  <c r="J33" i="5"/>
  <c r="L34" i="5"/>
  <c r="F35" i="5"/>
  <c r="F30" i="5" s="1"/>
  <c r="G35" i="5"/>
  <c r="M35" i="5" s="1"/>
  <c r="H35" i="5"/>
  <c r="I35" i="5"/>
  <c r="I30" i="5" s="1"/>
  <c r="J35" i="5"/>
  <c r="L36" i="5"/>
  <c r="F38" i="5"/>
  <c r="F37" i="5" s="1"/>
  <c r="G38" i="5"/>
  <c r="G37" i="5" s="1"/>
  <c r="H38" i="5"/>
  <c r="I38" i="5"/>
  <c r="J38" i="5"/>
  <c r="J37" i="5" s="1"/>
  <c r="L39" i="5"/>
  <c r="L40" i="5"/>
  <c r="L41" i="5"/>
  <c r="L42" i="5"/>
  <c r="L43" i="5"/>
  <c r="F45" i="5"/>
  <c r="H45" i="5"/>
  <c r="G46" i="5"/>
  <c r="G45" i="5" s="1"/>
  <c r="I46" i="5"/>
  <c r="J45" i="5" s="1"/>
  <c r="H47" i="5"/>
  <c r="F48" i="5"/>
  <c r="F47" i="5" s="1"/>
  <c r="L48" i="5"/>
  <c r="G49" i="5"/>
  <c r="G47" i="5" s="1"/>
  <c r="M47" i="5" s="1"/>
  <c r="I49" i="5"/>
  <c r="L49" i="5" s="1"/>
  <c r="F50" i="5"/>
  <c r="G50" i="5" s="1"/>
  <c r="H50" i="5"/>
  <c r="I50" i="5"/>
  <c r="J50" i="5"/>
  <c r="G51" i="5"/>
  <c r="I51" i="5"/>
  <c r="J51" i="5" s="1"/>
  <c r="L51" i="5"/>
  <c r="F54" i="5"/>
  <c r="H54" i="5"/>
  <c r="L55" i="5"/>
  <c r="G54" i="5"/>
  <c r="M54" i="5" s="1"/>
  <c r="I56" i="5"/>
  <c r="L57" i="5"/>
  <c r="I58" i="5"/>
  <c r="J58" i="5"/>
  <c r="L59" i="5"/>
  <c r="G60" i="5"/>
  <c r="I60" i="5"/>
  <c r="L60" i="5" s="1"/>
  <c r="F61" i="5"/>
  <c r="G61" i="5"/>
  <c r="L61" i="5" s="1"/>
  <c r="H61" i="5"/>
  <c r="I61" i="5"/>
  <c r="J61" i="5"/>
  <c r="L62" i="5"/>
  <c r="F63" i="5"/>
  <c r="G63" i="5"/>
  <c r="L63" i="5" s="1"/>
  <c r="H63" i="5"/>
  <c r="I63" i="5"/>
  <c r="J64" i="5"/>
  <c r="L64" i="5"/>
  <c r="J65" i="5"/>
  <c r="J63" i="5" s="1"/>
  <c r="L65" i="5"/>
  <c r="F66" i="5"/>
  <c r="G66" i="5"/>
  <c r="H66" i="5"/>
  <c r="I66" i="5"/>
  <c r="J67" i="5"/>
  <c r="J66" i="5" s="1"/>
  <c r="L67" i="5"/>
  <c r="F69" i="5"/>
  <c r="G69" i="5"/>
  <c r="M69" i="5" s="1"/>
  <c r="H69" i="5"/>
  <c r="L70" i="5"/>
  <c r="L71" i="5"/>
  <c r="I72" i="5"/>
  <c r="L72" i="5" s="1"/>
  <c r="L73" i="5"/>
  <c r="L74" i="5"/>
  <c r="L75" i="5"/>
  <c r="F76" i="5"/>
  <c r="G76" i="5"/>
  <c r="H76" i="5"/>
  <c r="I76" i="5"/>
  <c r="J76" i="5"/>
  <c r="L76" i="5"/>
  <c r="L77" i="5"/>
  <c r="F78" i="5"/>
  <c r="G78" i="5"/>
  <c r="M78" i="5" s="1"/>
  <c r="H78" i="5"/>
  <c r="I78" i="5"/>
  <c r="J78" i="5"/>
  <c r="L79" i="5"/>
  <c r="L80" i="5"/>
  <c r="L81" i="5"/>
  <c r="F82" i="5"/>
  <c r="G82" i="5"/>
  <c r="H82" i="5"/>
  <c r="I83" i="5"/>
  <c r="J83" i="5"/>
  <c r="I84" i="5"/>
  <c r="L84" i="5" s="1"/>
  <c r="F85" i="5"/>
  <c r="G85" i="5"/>
  <c r="H85" i="5"/>
  <c r="I86" i="5"/>
  <c r="J86" i="5"/>
  <c r="G87" i="5"/>
  <c r="I87" i="5"/>
  <c r="L87" i="5" s="1"/>
  <c r="F88" i="5"/>
  <c r="G88" i="5"/>
  <c r="L88" i="5" s="1"/>
  <c r="H88" i="5"/>
  <c r="I88" i="5"/>
  <c r="J88" i="5"/>
  <c r="L89" i="5"/>
  <c r="F91" i="5"/>
  <c r="G91" i="5"/>
  <c r="H91" i="5"/>
  <c r="L92" i="5"/>
  <c r="J93" i="5"/>
  <c r="L93" i="5"/>
  <c r="I94" i="5"/>
  <c r="L94" i="5" s="1"/>
  <c r="I95" i="5"/>
  <c r="L95" i="5" s="1"/>
  <c r="F96" i="5"/>
  <c r="G96" i="5"/>
  <c r="M96" i="5" s="1"/>
  <c r="H96" i="5"/>
  <c r="I97" i="5"/>
  <c r="I96" i="5" s="1"/>
  <c r="J98" i="5"/>
  <c r="L98" i="5"/>
  <c r="J99" i="5"/>
  <c r="L99" i="5"/>
  <c r="F100" i="5"/>
  <c r="G100" i="5"/>
  <c r="M100" i="5" s="1"/>
  <c r="H100" i="5"/>
  <c r="I100" i="5"/>
  <c r="L101" i="5"/>
  <c r="J102" i="5"/>
  <c r="J100" i="5" s="1"/>
  <c r="L102" i="5"/>
  <c r="F103" i="5"/>
  <c r="H103" i="5"/>
  <c r="I103" i="5"/>
  <c r="J104" i="5"/>
  <c r="L104" i="5"/>
  <c r="J105" i="5"/>
  <c r="L105" i="5"/>
  <c r="L106" i="5"/>
  <c r="G107" i="5"/>
  <c r="G103" i="5" s="1"/>
  <c r="M103" i="5" s="1"/>
  <c r="I107" i="5"/>
  <c r="J107" i="5" s="1"/>
  <c r="I108" i="5"/>
  <c r="J108" i="5" s="1"/>
  <c r="L108" i="5"/>
  <c r="J109" i="5"/>
  <c r="L109" i="5"/>
  <c r="F110" i="5"/>
  <c r="G110" i="5"/>
  <c r="M110" i="5" s="1"/>
  <c r="H110" i="5"/>
  <c r="I110" i="5"/>
  <c r="L110" i="5" s="1"/>
  <c r="J110" i="5"/>
  <c r="J111" i="5"/>
  <c r="L111" i="5"/>
  <c r="J112" i="5"/>
  <c r="L112" i="5"/>
  <c r="F113" i="5"/>
  <c r="G113" i="5"/>
  <c r="H113" i="5"/>
  <c r="I113" i="5"/>
  <c r="L113" i="5" s="1"/>
  <c r="J114" i="5"/>
  <c r="L114" i="5"/>
  <c r="J115" i="5"/>
  <c r="L115" i="5"/>
  <c r="F116" i="5"/>
  <c r="G116" i="5"/>
  <c r="M116" i="5" s="1"/>
  <c r="H116" i="5"/>
  <c r="J117" i="5"/>
  <c r="L117" i="5"/>
  <c r="I118" i="5"/>
  <c r="L118" i="5" s="1"/>
  <c r="J119" i="5"/>
  <c r="L119" i="5"/>
  <c r="L120" i="5"/>
  <c r="F121" i="5"/>
  <c r="H121" i="5"/>
  <c r="J122" i="5"/>
  <c r="L122" i="5"/>
  <c r="G121" i="5"/>
  <c r="M121" i="5" s="1"/>
  <c r="I123" i="5"/>
  <c r="J124" i="5"/>
  <c r="L124" i="5"/>
  <c r="F125" i="5"/>
  <c r="H125" i="5"/>
  <c r="L126" i="5"/>
  <c r="G127" i="5"/>
  <c r="G125" i="5" s="1"/>
  <c r="M125" i="5" s="1"/>
  <c r="I128" i="5"/>
  <c r="I125" i="5" s="1"/>
  <c r="J128" i="5"/>
  <c r="J125" i="5" s="1"/>
  <c r="L129" i="5"/>
  <c r="L130" i="5"/>
  <c r="L131" i="5"/>
  <c r="L132" i="5"/>
  <c r="F134" i="5"/>
  <c r="G134" i="5"/>
  <c r="M134" i="5" s="1"/>
  <c r="H134" i="5"/>
  <c r="I134" i="5"/>
  <c r="J134" i="5"/>
  <c r="L135" i="5"/>
  <c r="F136" i="5"/>
  <c r="H136" i="5"/>
  <c r="I136" i="5"/>
  <c r="L137" i="5"/>
  <c r="G138" i="5"/>
  <c r="G136" i="5" s="1"/>
  <c r="J138" i="5"/>
  <c r="J136" i="5" s="1"/>
  <c r="J139" i="5"/>
  <c r="L139" i="5"/>
  <c r="F140" i="5"/>
  <c r="G140" i="5"/>
  <c r="H140" i="5"/>
  <c r="I140" i="5"/>
  <c r="J141" i="5"/>
  <c r="J140" i="5" s="1"/>
  <c r="L141" i="5"/>
  <c r="F142" i="5"/>
  <c r="G142" i="5"/>
  <c r="M142" i="5" s="1"/>
  <c r="H142" i="5"/>
  <c r="I142" i="5"/>
  <c r="J142" i="5"/>
  <c r="L142" i="5"/>
  <c r="L143" i="5"/>
  <c r="F144" i="5"/>
  <c r="G144" i="5"/>
  <c r="M144" i="5" s="1"/>
  <c r="H144" i="5"/>
  <c r="I145" i="5"/>
  <c r="L145" i="5" s="1"/>
  <c r="J145" i="5"/>
  <c r="G146" i="5"/>
  <c r="I146" i="5"/>
  <c r="L146" i="5" s="1"/>
  <c r="J146" i="5"/>
  <c r="L147" i="5"/>
  <c r="I148" i="5"/>
  <c r="J148" i="5" s="1"/>
  <c r="F149" i="5"/>
  <c r="G149" i="5"/>
  <c r="H149" i="5"/>
  <c r="I150" i="5"/>
  <c r="I149" i="5" s="1"/>
  <c r="J151" i="5"/>
  <c r="L151" i="5"/>
  <c r="H153" i="5"/>
  <c r="F154" i="5"/>
  <c r="F153" i="5" s="1"/>
  <c r="G154" i="5"/>
  <c r="G153" i="5" s="1"/>
  <c r="H154" i="5"/>
  <c r="I154" i="5"/>
  <c r="J155" i="5"/>
  <c r="J154" i="5" s="1"/>
  <c r="J153" i="5" s="1"/>
  <c r="L155" i="5"/>
  <c r="F157" i="5"/>
  <c r="G157" i="5"/>
  <c r="H157" i="5"/>
  <c r="I157" i="5"/>
  <c r="L157" i="5" s="1"/>
  <c r="J157" i="5"/>
  <c r="L158" i="5"/>
  <c r="F159" i="5"/>
  <c r="G159" i="5"/>
  <c r="H159" i="5"/>
  <c r="I159" i="5"/>
  <c r="L159" i="5" s="1"/>
  <c r="J159" i="5"/>
  <c r="J156" i="5" s="1"/>
  <c r="L160" i="5"/>
  <c r="F161" i="5"/>
  <c r="G161" i="5"/>
  <c r="H161" i="5"/>
  <c r="I161" i="5"/>
  <c r="L161" i="5" s="1"/>
  <c r="J161" i="5"/>
  <c r="J162" i="5"/>
  <c r="L162" i="5"/>
  <c r="H164" i="5"/>
  <c r="H163" i="5" s="1"/>
  <c r="F165" i="5"/>
  <c r="F164" i="5" s="1"/>
  <c r="F163" i="5" s="1"/>
  <c r="G165" i="5"/>
  <c r="G164" i="5" s="1"/>
  <c r="G163" i="5" s="1"/>
  <c r="H165" i="5"/>
  <c r="I166" i="5"/>
  <c r="I165" i="5" s="1"/>
  <c r="J166" i="5"/>
  <c r="J165" i="5" s="1"/>
  <c r="J164" i="5" s="1"/>
  <c r="J163" i="5" s="1"/>
  <c r="F170" i="5"/>
  <c r="H170" i="5"/>
  <c r="J171" i="5"/>
  <c r="L171" i="5"/>
  <c r="I172" i="5"/>
  <c r="L172" i="5" s="1"/>
  <c r="J172" i="5"/>
  <c r="G173" i="5"/>
  <c r="G170" i="5" s="1"/>
  <c r="I173" i="5"/>
  <c r="I170" i="5" s="1"/>
  <c r="J173" i="5"/>
  <c r="I174" i="5"/>
  <c r="L174" i="5" s="1"/>
  <c r="J174" i="5"/>
  <c r="F175" i="5"/>
  <c r="H175" i="5"/>
  <c r="G176" i="5"/>
  <c r="G175" i="5" s="1"/>
  <c r="I176" i="5"/>
  <c r="J176" i="5"/>
  <c r="G177" i="5"/>
  <c r="I177" i="5"/>
  <c r="G178" i="5"/>
  <c r="I178" i="5"/>
  <c r="J178" i="5"/>
  <c r="L178" i="5"/>
  <c r="G179" i="5"/>
  <c r="I179" i="5"/>
  <c r="L179" i="5" s="1"/>
  <c r="J179" i="5"/>
  <c r="F180" i="5"/>
  <c r="H180" i="5"/>
  <c r="G181" i="5"/>
  <c r="I181" i="5"/>
  <c r="J181" i="5" s="1"/>
  <c r="G182" i="5"/>
  <c r="I182" i="5"/>
  <c r="L182" i="5" s="1"/>
  <c r="G183" i="5"/>
  <c r="I183" i="5"/>
  <c r="I184" i="5"/>
  <c r="F185" i="5"/>
  <c r="G185" i="5"/>
  <c r="H185" i="5"/>
  <c r="I185" i="5"/>
  <c r="L185" i="5" s="1"/>
  <c r="J185" i="5"/>
  <c r="J186" i="5"/>
  <c r="L186" i="5"/>
  <c r="J187" i="5"/>
  <c r="L187" i="5"/>
  <c r="F188" i="5"/>
  <c r="H188" i="5"/>
  <c r="G189" i="5"/>
  <c r="I189" i="5"/>
  <c r="I188" i="5" s="1"/>
  <c r="J189" i="5"/>
  <c r="J188" i="5" s="1"/>
  <c r="G190" i="5"/>
  <c r="I190" i="5"/>
  <c r="L190" i="5" s="1"/>
  <c r="J190" i="5"/>
  <c r="H191" i="5"/>
  <c r="F192" i="5"/>
  <c r="F191" i="5" s="1"/>
  <c r="H192" i="5"/>
  <c r="G192" i="5"/>
  <c r="I193" i="5"/>
  <c r="I192" i="5" s="1"/>
  <c r="F195" i="5"/>
  <c r="F194" i="5" s="1"/>
  <c r="G195" i="5"/>
  <c r="G194" i="5" s="1"/>
  <c r="H195" i="5"/>
  <c r="H194" i="5" s="1"/>
  <c r="I195" i="5"/>
  <c r="J196" i="5"/>
  <c r="J195" i="5" s="1"/>
  <c r="J194" i="5" s="1"/>
  <c r="L196" i="5"/>
  <c r="F199" i="5"/>
  <c r="F198" i="5" s="1"/>
  <c r="F197" i="5" s="1"/>
  <c r="G199" i="5"/>
  <c r="H199" i="5"/>
  <c r="H198" i="5" s="1"/>
  <c r="H197" i="5" s="1"/>
  <c r="I200" i="5"/>
  <c r="L200" i="5" s="1"/>
  <c r="L199" i="5" s="1"/>
  <c r="L198" i="5" s="1"/>
  <c r="L197" i="5" s="1"/>
  <c r="J200" i="5"/>
  <c r="J199" i="5" s="1"/>
  <c r="J198" i="5" s="1"/>
  <c r="J197" i="5" s="1"/>
  <c r="L202" i="5"/>
  <c r="G191" i="5" l="1"/>
  <c r="M191" i="5" s="1"/>
  <c r="M192" i="5"/>
  <c r="M38" i="5"/>
  <c r="M37" i="5"/>
  <c r="K29" i="5"/>
  <c r="K28" i="5" s="1"/>
  <c r="G198" i="5"/>
  <c r="M199" i="5"/>
  <c r="K167" i="5"/>
  <c r="L100" i="5"/>
  <c r="L103" i="5"/>
  <c r="L96" i="5"/>
  <c r="L33" i="5"/>
  <c r="G30" i="5"/>
  <c r="M30" i="5" s="1"/>
  <c r="L11" i="5"/>
  <c r="I85" i="5"/>
  <c r="L85" i="5" s="1"/>
  <c r="G68" i="5"/>
  <c r="M68" i="5" s="1"/>
  <c r="J193" i="5"/>
  <c r="J192" i="5" s="1"/>
  <c r="J191" i="5" s="1"/>
  <c r="J182" i="5"/>
  <c r="G156" i="5"/>
  <c r="G152" i="5" s="1"/>
  <c r="L140" i="5"/>
  <c r="F133" i="5"/>
  <c r="J113" i="5"/>
  <c r="L107" i="5"/>
  <c r="J97" i="5"/>
  <c r="J96" i="5" s="1"/>
  <c r="F90" i="5"/>
  <c r="H90" i="5"/>
  <c r="J87" i="5"/>
  <c r="J85" i="5" s="1"/>
  <c r="J84" i="5"/>
  <c r="J82" i="5" s="1"/>
  <c r="I82" i="5"/>
  <c r="L82" i="5" s="1"/>
  <c r="J60" i="5"/>
  <c r="L56" i="5"/>
  <c r="L50" i="5"/>
  <c r="L46" i="5"/>
  <c r="I45" i="5"/>
  <c r="L23" i="5"/>
  <c r="I17" i="5"/>
  <c r="I16" i="5" s="1"/>
  <c r="I15" i="5" s="1"/>
  <c r="G16" i="5"/>
  <c r="L13" i="5"/>
  <c r="J11" i="5"/>
  <c r="G53" i="5"/>
  <c r="M53" i="5" s="1"/>
  <c r="L193" i="5"/>
  <c r="G180" i="5"/>
  <c r="J170" i="5"/>
  <c r="F68" i="5"/>
  <c r="F53" i="5"/>
  <c r="F52" i="5" s="1"/>
  <c r="L195" i="5"/>
  <c r="I194" i="5"/>
  <c r="L194" i="5" s="1"/>
  <c r="G188" i="5"/>
  <c r="G169" i="5" s="1"/>
  <c r="G168" i="5" s="1"/>
  <c r="G167" i="5" s="1"/>
  <c r="I175" i="5"/>
  <c r="L175" i="5" s="1"/>
  <c r="L149" i="5"/>
  <c r="L148" i="5"/>
  <c r="I144" i="5"/>
  <c r="I133" i="5" s="1"/>
  <c r="L138" i="5"/>
  <c r="L123" i="5"/>
  <c r="L86" i="5"/>
  <c r="L66" i="5"/>
  <c r="L58" i="5"/>
  <c r="L47" i="5"/>
  <c r="H44" i="5"/>
  <c r="L38" i="5"/>
  <c r="H37" i="5"/>
  <c r="I23" i="5"/>
  <c r="J23" i="5" s="1"/>
  <c r="H22" i="5"/>
  <c r="I22" i="5" s="1"/>
  <c r="J22" i="5" s="1"/>
  <c r="J26" i="5" s="1"/>
  <c r="J5" i="5" s="1"/>
  <c r="L12" i="5"/>
  <c r="L189" i="5"/>
  <c r="L170" i="5"/>
  <c r="L188" i="5"/>
  <c r="J180" i="5"/>
  <c r="H169" i="5"/>
  <c r="L177" i="5"/>
  <c r="J177" i="5"/>
  <c r="J175" i="5" s="1"/>
  <c r="J169" i="5" s="1"/>
  <c r="J168" i="5" s="1"/>
  <c r="J167" i="5" s="1"/>
  <c r="I164" i="5"/>
  <c r="L165" i="5"/>
  <c r="I191" i="5"/>
  <c r="L191" i="5" s="1"/>
  <c r="L192" i="5"/>
  <c r="J183" i="5"/>
  <c r="L183" i="5"/>
  <c r="I180" i="5"/>
  <c r="L180" i="5" s="1"/>
  <c r="F169" i="5"/>
  <c r="F168" i="5" s="1"/>
  <c r="F167" i="5" s="1"/>
  <c r="J184" i="5"/>
  <c r="L184" i="5"/>
  <c r="I199" i="5"/>
  <c r="I198" i="5" s="1"/>
  <c r="I197" i="5" s="1"/>
  <c r="L176" i="5"/>
  <c r="L173" i="5"/>
  <c r="L166" i="5"/>
  <c r="I156" i="5"/>
  <c r="H152" i="5"/>
  <c r="L181" i="5"/>
  <c r="H156" i="5"/>
  <c r="J152" i="5"/>
  <c r="L45" i="5"/>
  <c r="H30" i="5"/>
  <c r="G90" i="5"/>
  <c r="M90" i="5" s="1"/>
  <c r="G22" i="5"/>
  <c r="G26" i="5" s="1"/>
  <c r="H15" i="5"/>
  <c r="L154" i="5"/>
  <c r="I153" i="5"/>
  <c r="L150" i="5"/>
  <c r="J150" i="5"/>
  <c r="J149" i="5" s="1"/>
  <c r="J133" i="5" s="1"/>
  <c r="J144" i="5"/>
  <c r="L136" i="5"/>
  <c r="H133" i="5"/>
  <c r="F44" i="5"/>
  <c r="L10" i="5"/>
  <c r="F156" i="5"/>
  <c r="F152" i="5" s="1"/>
  <c r="G133" i="5"/>
  <c r="M133" i="5" s="1"/>
  <c r="L125" i="5"/>
  <c r="J116" i="5"/>
  <c r="J103" i="5"/>
  <c r="G44" i="5"/>
  <c r="M44" i="5" s="1"/>
  <c r="J30" i="5"/>
  <c r="L22" i="5"/>
  <c r="F10" i="5"/>
  <c r="F5" i="5" s="1"/>
  <c r="L128" i="5"/>
  <c r="L127" i="5"/>
  <c r="L97" i="5"/>
  <c r="I91" i="5"/>
  <c r="L83" i="5"/>
  <c r="L35" i="5"/>
  <c r="L134" i="5"/>
  <c r="J123" i="5"/>
  <c r="J121" i="5" s="1"/>
  <c r="J118" i="5"/>
  <c r="I116" i="5"/>
  <c r="L116" i="5" s="1"/>
  <c r="J95" i="5"/>
  <c r="J94" i="5"/>
  <c r="L78" i="5"/>
  <c r="J69" i="5"/>
  <c r="J56" i="5"/>
  <c r="J54" i="5" s="1"/>
  <c r="J53" i="5" s="1"/>
  <c r="I54" i="5"/>
  <c r="H53" i="5"/>
  <c r="J49" i="5"/>
  <c r="J47" i="5" s="1"/>
  <c r="J44" i="5" s="1"/>
  <c r="I37" i="5"/>
  <c r="L37" i="5" s="1"/>
  <c r="L31" i="5"/>
  <c r="G23" i="5"/>
  <c r="G15" i="5"/>
  <c r="I6" i="5"/>
  <c r="L6" i="5" s="1"/>
  <c r="I121" i="5"/>
  <c r="L121" i="5" s="1"/>
  <c r="I69" i="5"/>
  <c r="H68" i="5"/>
  <c r="I47" i="5"/>
  <c r="I44" i="5" s="1"/>
  <c r="Z202" i="5"/>
  <c r="U202" i="5"/>
  <c r="X200" i="5"/>
  <c r="Z200" i="5" s="1"/>
  <c r="Z199" i="5" s="1"/>
  <c r="Z198" i="5" s="1"/>
  <c r="Z197" i="5" s="1"/>
  <c r="S200" i="5"/>
  <c r="U200" i="5" s="1"/>
  <c r="P200" i="5"/>
  <c r="T200" i="5" s="1"/>
  <c r="T199" i="5" s="1"/>
  <c r="T198" i="5" s="1"/>
  <c r="T197" i="5" s="1"/>
  <c r="W199" i="5"/>
  <c r="W198" i="5" s="1"/>
  <c r="W197" i="5" s="1"/>
  <c r="V199" i="5"/>
  <c r="V198" i="5" s="1"/>
  <c r="V197" i="5" s="1"/>
  <c r="R199" i="5"/>
  <c r="R198" i="5" s="1"/>
  <c r="R197" i="5" s="1"/>
  <c r="Q199" i="5"/>
  <c r="Q198" i="5" s="1"/>
  <c r="Q197" i="5" s="1"/>
  <c r="N199" i="5"/>
  <c r="N198" i="5" s="1"/>
  <c r="N197" i="5" s="1"/>
  <c r="Z196" i="5"/>
  <c r="U196" i="5"/>
  <c r="Y196" i="5" s="1"/>
  <c r="P196" i="5"/>
  <c r="T196" i="5" s="1"/>
  <c r="X195" i="5"/>
  <c r="X194" i="5" s="1"/>
  <c r="W195" i="5"/>
  <c r="W194" i="5" s="1"/>
  <c r="V195" i="5"/>
  <c r="V194" i="5" s="1"/>
  <c r="S195" i="5"/>
  <c r="R195" i="5"/>
  <c r="R194" i="5" s="1"/>
  <c r="Q195" i="5"/>
  <c r="P195" i="5"/>
  <c r="S194" i="5"/>
  <c r="O194" i="5"/>
  <c r="N194" i="5"/>
  <c r="X192" i="5"/>
  <c r="S193" i="5"/>
  <c r="P193" i="5"/>
  <c r="Q193" i="5" s="1"/>
  <c r="Q192" i="5" s="1"/>
  <c r="Q191" i="5" s="1"/>
  <c r="W192" i="5"/>
  <c r="W191" i="5" s="1"/>
  <c r="R192" i="5"/>
  <c r="R191" i="5" s="1"/>
  <c r="O192" i="5"/>
  <c r="P192" i="5" s="1"/>
  <c r="N192" i="5"/>
  <c r="N191" i="5" s="1"/>
  <c r="X190" i="5"/>
  <c r="S190" i="5"/>
  <c r="P190" i="5"/>
  <c r="T190" i="5" s="1"/>
  <c r="X189" i="5"/>
  <c r="S189" i="5"/>
  <c r="P189" i="5"/>
  <c r="Q189" i="5" s="1"/>
  <c r="W188" i="5"/>
  <c r="R188" i="5"/>
  <c r="O188" i="5"/>
  <c r="N188" i="5"/>
  <c r="Z187" i="5"/>
  <c r="U187" i="5"/>
  <c r="Y187" i="5" s="1"/>
  <c r="P187" i="5"/>
  <c r="T187" i="5" s="1"/>
  <c r="Z186" i="5"/>
  <c r="AD186" i="5" s="1"/>
  <c r="U186" i="5"/>
  <c r="Y186" i="5" s="1"/>
  <c r="P186" i="5"/>
  <c r="T186" i="5" s="1"/>
  <c r="X185" i="5"/>
  <c r="W185" i="5"/>
  <c r="V185" i="5"/>
  <c r="S185" i="5"/>
  <c r="R185" i="5"/>
  <c r="Q185" i="5"/>
  <c r="O185" i="5"/>
  <c r="N185" i="5"/>
  <c r="Z184" i="5"/>
  <c r="AD184" i="5" s="1"/>
  <c r="S184" i="5"/>
  <c r="U184" i="5" s="1"/>
  <c r="Y184" i="5" s="1"/>
  <c r="P184" i="5"/>
  <c r="T184" i="5" s="1"/>
  <c r="X183" i="5"/>
  <c r="S183" i="5"/>
  <c r="P183" i="5"/>
  <c r="T183" i="5" s="1"/>
  <c r="X182" i="5"/>
  <c r="S182" i="5"/>
  <c r="P182" i="5"/>
  <c r="T182" i="5" s="1"/>
  <c r="Z181" i="5"/>
  <c r="AD181" i="5" s="1"/>
  <c r="U181" i="5"/>
  <c r="Y181" i="5" s="1"/>
  <c r="P181" i="5"/>
  <c r="T181" i="5" s="1"/>
  <c r="W180" i="5"/>
  <c r="R180" i="5"/>
  <c r="O180" i="5"/>
  <c r="N180" i="5"/>
  <c r="X179" i="5"/>
  <c r="S179" i="5"/>
  <c r="P179" i="5"/>
  <c r="Q179" i="5" s="1"/>
  <c r="X178" i="5"/>
  <c r="S178" i="5"/>
  <c r="P178" i="5"/>
  <c r="Q178" i="5" s="1"/>
  <c r="X177" i="5"/>
  <c r="S177" i="5"/>
  <c r="P177" i="5"/>
  <c r="T177" i="5" s="1"/>
  <c r="X176" i="5"/>
  <c r="S176" i="5"/>
  <c r="P176" i="5"/>
  <c r="T176" i="5" s="1"/>
  <c r="W175" i="5"/>
  <c r="R175" i="5"/>
  <c r="O175" i="5"/>
  <c r="N175" i="5"/>
  <c r="Z174" i="5"/>
  <c r="AD174" i="5" s="1"/>
  <c r="S174" i="5"/>
  <c r="U174" i="5" s="1"/>
  <c r="Y174" i="5" s="1"/>
  <c r="P174" i="5"/>
  <c r="T174" i="5" s="1"/>
  <c r="S173" i="5"/>
  <c r="P173" i="5"/>
  <c r="Q173" i="5" s="1"/>
  <c r="Z172" i="5"/>
  <c r="S172" i="5"/>
  <c r="U172" i="5" s="1"/>
  <c r="Y172" i="5" s="1"/>
  <c r="P172" i="5"/>
  <c r="T172" i="5" s="1"/>
  <c r="Z171" i="5"/>
  <c r="U171" i="5"/>
  <c r="Y171" i="5" s="1"/>
  <c r="P171" i="5"/>
  <c r="T171" i="5" s="1"/>
  <c r="W170" i="5"/>
  <c r="R170" i="5"/>
  <c r="O170" i="5"/>
  <c r="N170" i="5"/>
  <c r="S166" i="5"/>
  <c r="U166" i="5" s="1"/>
  <c r="Y166" i="5" s="1"/>
  <c r="P166" i="5"/>
  <c r="T166" i="5" s="1"/>
  <c r="W165" i="5"/>
  <c r="W164" i="5" s="1"/>
  <c r="V165" i="5"/>
  <c r="V164" i="5" s="1"/>
  <c r="V163" i="5" s="1"/>
  <c r="R165" i="5"/>
  <c r="R164" i="5" s="1"/>
  <c r="R163" i="5" s="1"/>
  <c r="Q165" i="5"/>
  <c r="Q164" i="5" s="1"/>
  <c r="Q163" i="5" s="1"/>
  <c r="O165" i="5"/>
  <c r="N165" i="5"/>
  <c r="N164" i="5" s="1"/>
  <c r="N163" i="5" s="1"/>
  <c r="Z162" i="5"/>
  <c r="U162" i="5"/>
  <c r="Y162" i="5" s="1"/>
  <c r="P162" i="5"/>
  <c r="T162" i="5" s="1"/>
  <c r="X161" i="5"/>
  <c r="W161" i="5"/>
  <c r="V161" i="5"/>
  <c r="S161" i="5"/>
  <c r="R161" i="5"/>
  <c r="Q161" i="5"/>
  <c r="O161" i="5"/>
  <c r="N161" i="5"/>
  <c r="Z160" i="5"/>
  <c r="AD160" i="5" s="1"/>
  <c r="U160" i="5"/>
  <c r="Y160" i="5" s="1"/>
  <c r="P160" i="5"/>
  <c r="T160" i="5" s="1"/>
  <c r="X159" i="5"/>
  <c r="W159" i="5"/>
  <c r="V159" i="5"/>
  <c r="S159" i="5"/>
  <c r="R159" i="5"/>
  <c r="Q159" i="5"/>
  <c r="O159" i="5"/>
  <c r="N159" i="5"/>
  <c r="Z158" i="5"/>
  <c r="AD158" i="5" s="1"/>
  <c r="U158" i="5"/>
  <c r="Y158" i="5" s="1"/>
  <c r="P158" i="5"/>
  <c r="T158" i="5" s="1"/>
  <c r="X157" i="5"/>
  <c r="W157" i="5"/>
  <c r="V157" i="5"/>
  <c r="S157" i="5"/>
  <c r="R157" i="5"/>
  <c r="Q157" i="5"/>
  <c r="O157" i="5"/>
  <c r="N157" i="5"/>
  <c r="Z155" i="5"/>
  <c r="U155" i="5"/>
  <c r="Y155" i="5" s="1"/>
  <c r="P155" i="5"/>
  <c r="T155" i="5" s="1"/>
  <c r="X154" i="5"/>
  <c r="W154" i="5"/>
  <c r="W153" i="5" s="1"/>
  <c r="V154" i="5"/>
  <c r="V153" i="5" s="1"/>
  <c r="S154" i="5"/>
  <c r="S153" i="5" s="1"/>
  <c r="R154" i="5"/>
  <c r="R153" i="5" s="1"/>
  <c r="Q154" i="5"/>
  <c r="O154" i="5"/>
  <c r="N154" i="5"/>
  <c r="N153" i="5" s="1"/>
  <c r="X153" i="5"/>
  <c r="Z151" i="5"/>
  <c r="U151" i="5"/>
  <c r="Y151" i="5" s="1"/>
  <c r="P151" i="5"/>
  <c r="T151" i="5" s="1"/>
  <c r="Z150" i="5"/>
  <c r="S150" i="5"/>
  <c r="U150" i="5" s="1"/>
  <c r="Y150" i="5" s="1"/>
  <c r="P150" i="5"/>
  <c r="T150" i="5" s="1"/>
  <c r="W149" i="5"/>
  <c r="V149" i="5"/>
  <c r="R149" i="5"/>
  <c r="Q149" i="5"/>
  <c r="O149" i="5"/>
  <c r="N149" i="5"/>
  <c r="Z148" i="5"/>
  <c r="S148" i="5"/>
  <c r="U148" i="5" s="1"/>
  <c r="Y148" i="5" s="1"/>
  <c r="P148" i="5"/>
  <c r="T148" i="5" s="1"/>
  <c r="Z147" i="5"/>
  <c r="AD147" i="5" s="1"/>
  <c r="U147" i="5"/>
  <c r="Y147" i="5" s="1"/>
  <c r="P147" i="5"/>
  <c r="T147" i="5" s="1"/>
  <c r="S146" i="5"/>
  <c r="P146" i="5"/>
  <c r="T146" i="5" s="1"/>
  <c r="S145" i="5"/>
  <c r="U145" i="5" s="1"/>
  <c r="Y145" i="5" s="1"/>
  <c r="P145" i="5"/>
  <c r="T145" i="5" s="1"/>
  <c r="W144" i="5"/>
  <c r="R144" i="5"/>
  <c r="O144" i="5"/>
  <c r="N144" i="5"/>
  <c r="Z143" i="5"/>
  <c r="AD143" i="5" s="1"/>
  <c r="U143" i="5"/>
  <c r="Y143" i="5" s="1"/>
  <c r="P143" i="5"/>
  <c r="T143" i="5" s="1"/>
  <c r="X142" i="5"/>
  <c r="W142" i="5"/>
  <c r="V142" i="5"/>
  <c r="S142" i="5"/>
  <c r="R142" i="5"/>
  <c r="Q142" i="5"/>
  <c r="O142" i="5"/>
  <c r="N142" i="5"/>
  <c r="Z141" i="5"/>
  <c r="U141" i="5"/>
  <c r="Y141" i="5" s="1"/>
  <c r="P141" i="5"/>
  <c r="T141" i="5" s="1"/>
  <c r="X140" i="5"/>
  <c r="W140" i="5"/>
  <c r="V140" i="5"/>
  <c r="S140" i="5"/>
  <c r="R140" i="5"/>
  <c r="Q140" i="5"/>
  <c r="O140" i="5"/>
  <c r="N140" i="5"/>
  <c r="Z139" i="5"/>
  <c r="U139" i="5"/>
  <c r="Y139" i="5" s="1"/>
  <c r="P139" i="5"/>
  <c r="T139" i="5" s="1"/>
  <c r="Z138" i="5"/>
  <c r="P138" i="5"/>
  <c r="Q138" i="5" s="1"/>
  <c r="Z137" i="5"/>
  <c r="AD137" i="5" s="1"/>
  <c r="U137" i="5"/>
  <c r="Y137" i="5" s="1"/>
  <c r="P137" i="5"/>
  <c r="T137" i="5" s="1"/>
  <c r="X136" i="5"/>
  <c r="W136" i="5"/>
  <c r="V136" i="5"/>
  <c r="S136" i="5"/>
  <c r="R136" i="5"/>
  <c r="O136" i="5"/>
  <c r="N136" i="5"/>
  <c r="Z135" i="5"/>
  <c r="AD135" i="5" s="1"/>
  <c r="U135" i="5"/>
  <c r="Y135" i="5" s="1"/>
  <c r="P135" i="5"/>
  <c r="T135" i="5" s="1"/>
  <c r="X134" i="5"/>
  <c r="W134" i="5"/>
  <c r="V134" i="5"/>
  <c r="S134" i="5"/>
  <c r="R134" i="5"/>
  <c r="Q134" i="5"/>
  <c r="O134" i="5"/>
  <c r="N134" i="5"/>
  <c r="Z132" i="5"/>
  <c r="AD132" i="5" s="1"/>
  <c r="U132" i="5"/>
  <c r="Y132" i="5" s="1"/>
  <c r="P132" i="5"/>
  <c r="T132" i="5" s="1"/>
  <c r="Z131" i="5"/>
  <c r="AD131" i="5" s="1"/>
  <c r="U131" i="5"/>
  <c r="Y131" i="5" s="1"/>
  <c r="P131" i="5"/>
  <c r="T131" i="5" s="1"/>
  <c r="Z130" i="5"/>
  <c r="AD130" i="5" s="1"/>
  <c r="U130" i="5"/>
  <c r="Y130" i="5" s="1"/>
  <c r="P130" i="5"/>
  <c r="T130" i="5" s="1"/>
  <c r="Z129" i="5"/>
  <c r="U129" i="5"/>
  <c r="Y129" i="5" s="1"/>
  <c r="P129" i="5"/>
  <c r="T129" i="5" s="1"/>
  <c r="Z128" i="5"/>
  <c r="S128" i="5"/>
  <c r="P128" i="5"/>
  <c r="T128" i="5" s="1"/>
  <c r="P127" i="5"/>
  <c r="Z126" i="5"/>
  <c r="AD126" i="5" s="1"/>
  <c r="U126" i="5"/>
  <c r="Y126" i="5" s="1"/>
  <c r="P126" i="5"/>
  <c r="T126" i="5" s="1"/>
  <c r="X125" i="5"/>
  <c r="W125" i="5"/>
  <c r="R125" i="5"/>
  <c r="O125" i="5"/>
  <c r="N125" i="5"/>
  <c r="Z124" i="5"/>
  <c r="AD124" i="5" s="1"/>
  <c r="U124" i="5"/>
  <c r="Y124" i="5" s="1"/>
  <c r="P124" i="5"/>
  <c r="T124" i="5" s="1"/>
  <c r="X121" i="5"/>
  <c r="S123" i="5"/>
  <c r="S121" i="5" s="1"/>
  <c r="P123" i="5"/>
  <c r="Z122" i="5"/>
  <c r="AD122" i="5" s="1"/>
  <c r="U122" i="5"/>
  <c r="Y122" i="5" s="1"/>
  <c r="P122" i="5"/>
  <c r="T122" i="5" s="1"/>
  <c r="W121" i="5"/>
  <c r="R121" i="5"/>
  <c r="O121" i="5"/>
  <c r="N121" i="5"/>
  <c r="Z120" i="5"/>
  <c r="AD120" i="5" s="1"/>
  <c r="U120" i="5"/>
  <c r="Y120" i="5" s="1"/>
  <c r="P120" i="5"/>
  <c r="T120" i="5" s="1"/>
  <c r="Z119" i="5"/>
  <c r="U119" i="5"/>
  <c r="Y119" i="5" s="1"/>
  <c r="P119" i="5"/>
  <c r="T119" i="5" s="1"/>
  <c r="T118" i="5"/>
  <c r="S118" i="5"/>
  <c r="S116" i="5" s="1"/>
  <c r="Z117" i="5"/>
  <c r="AD117" i="5" s="1"/>
  <c r="U117" i="5"/>
  <c r="Y117" i="5" s="1"/>
  <c r="T117" i="5"/>
  <c r="W116" i="5"/>
  <c r="V116" i="5"/>
  <c r="R116" i="5"/>
  <c r="Q116" i="5"/>
  <c r="O116" i="5"/>
  <c r="N116" i="5"/>
  <c r="Z115" i="5"/>
  <c r="AD115" i="5" s="1"/>
  <c r="U115" i="5"/>
  <c r="Y115" i="5" s="1"/>
  <c r="P115" i="5"/>
  <c r="T115" i="5" s="1"/>
  <c r="Z114" i="5"/>
  <c r="U114" i="5"/>
  <c r="Y114" i="5" s="1"/>
  <c r="P114" i="5"/>
  <c r="T114" i="5" s="1"/>
  <c r="X113" i="5"/>
  <c r="W113" i="5"/>
  <c r="V113" i="5"/>
  <c r="S113" i="5"/>
  <c r="R113" i="5"/>
  <c r="Q113" i="5"/>
  <c r="N113" i="5"/>
  <c r="P113" i="5" s="1"/>
  <c r="Z112" i="5"/>
  <c r="U112" i="5"/>
  <c r="Y112" i="5" s="1"/>
  <c r="P112" i="5"/>
  <c r="T112" i="5" s="1"/>
  <c r="Z111" i="5"/>
  <c r="AD111" i="5" s="1"/>
  <c r="U111" i="5"/>
  <c r="Y111" i="5" s="1"/>
  <c r="P111" i="5"/>
  <c r="T111" i="5" s="1"/>
  <c r="X110" i="5"/>
  <c r="W110" i="5"/>
  <c r="V110" i="5"/>
  <c r="S110" i="5"/>
  <c r="R110" i="5"/>
  <c r="Q110" i="5"/>
  <c r="O110" i="5"/>
  <c r="N110" i="5"/>
  <c r="Z109" i="5"/>
  <c r="AD109" i="5" s="1"/>
  <c r="U109" i="5"/>
  <c r="Y109" i="5" s="1"/>
  <c r="P109" i="5"/>
  <c r="T109" i="5" s="1"/>
  <c r="X108" i="5"/>
  <c r="Z108" i="5" s="1"/>
  <c r="S108" i="5"/>
  <c r="U108" i="5" s="1"/>
  <c r="Y108" i="5" s="1"/>
  <c r="P108" i="5"/>
  <c r="T108" i="5" s="1"/>
  <c r="X107" i="5"/>
  <c r="Z107" i="5" s="1"/>
  <c r="T107" i="5"/>
  <c r="S107" i="5"/>
  <c r="Z106" i="5"/>
  <c r="AD106" i="5" s="1"/>
  <c r="U106" i="5"/>
  <c r="Y106" i="5" s="1"/>
  <c r="P106" i="5"/>
  <c r="T106" i="5" s="1"/>
  <c r="Z105" i="5"/>
  <c r="AD105" i="5" s="1"/>
  <c r="U105" i="5"/>
  <c r="Y105" i="5" s="1"/>
  <c r="P105" i="5"/>
  <c r="T105" i="5" s="1"/>
  <c r="Z104" i="5"/>
  <c r="AD104" i="5" s="1"/>
  <c r="U104" i="5"/>
  <c r="Y104" i="5" s="1"/>
  <c r="P104" i="5"/>
  <c r="T104" i="5" s="1"/>
  <c r="W103" i="5"/>
  <c r="V103" i="5"/>
  <c r="R103" i="5"/>
  <c r="Q103" i="5"/>
  <c r="O103" i="5"/>
  <c r="N103" i="5"/>
  <c r="Z102" i="5"/>
  <c r="AD102" i="5" s="1"/>
  <c r="U102" i="5"/>
  <c r="Y102" i="5" s="1"/>
  <c r="P102" i="5"/>
  <c r="T102" i="5" s="1"/>
  <c r="Z101" i="5"/>
  <c r="AD101" i="5" s="1"/>
  <c r="U101" i="5"/>
  <c r="Y101" i="5" s="1"/>
  <c r="P101" i="5"/>
  <c r="T101" i="5" s="1"/>
  <c r="X100" i="5"/>
  <c r="W100" i="5"/>
  <c r="V100" i="5"/>
  <c r="S100" i="5"/>
  <c r="R100" i="5"/>
  <c r="Q100" i="5"/>
  <c r="O100" i="5"/>
  <c r="N100" i="5"/>
  <c r="Z99" i="5"/>
  <c r="AD99" i="5" s="1"/>
  <c r="U99" i="5"/>
  <c r="Y99" i="5" s="1"/>
  <c r="P99" i="5"/>
  <c r="T99" i="5" s="1"/>
  <c r="Z98" i="5"/>
  <c r="AD98" i="5" s="1"/>
  <c r="U98" i="5"/>
  <c r="Y98" i="5" s="1"/>
  <c r="P98" i="5"/>
  <c r="T98" i="5" s="1"/>
  <c r="Z97" i="5"/>
  <c r="AD97" i="5" s="1"/>
  <c r="S97" i="5"/>
  <c r="U97" i="5" s="1"/>
  <c r="Y97" i="5" s="1"/>
  <c r="P97" i="5"/>
  <c r="T97" i="5" s="1"/>
  <c r="W96" i="5"/>
  <c r="V96" i="5"/>
  <c r="R96" i="5"/>
  <c r="Q96" i="5"/>
  <c r="O96" i="5"/>
  <c r="N96" i="5"/>
  <c r="S95" i="5"/>
  <c r="U95" i="5" s="1"/>
  <c r="Y95" i="5" s="1"/>
  <c r="P95" i="5"/>
  <c r="T95" i="5" s="1"/>
  <c r="X94" i="5"/>
  <c r="Z94" i="5" s="1"/>
  <c r="AD94" i="5" s="1"/>
  <c r="S94" i="5"/>
  <c r="U94" i="5" s="1"/>
  <c r="Y94" i="5" s="1"/>
  <c r="P94" i="5"/>
  <c r="T94" i="5" s="1"/>
  <c r="Z93" i="5"/>
  <c r="AD93" i="5" s="1"/>
  <c r="U93" i="5"/>
  <c r="Y93" i="5" s="1"/>
  <c r="P93" i="5"/>
  <c r="T93" i="5" s="1"/>
  <c r="Z92" i="5"/>
  <c r="AD92" i="5" s="1"/>
  <c r="U92" i="5"/>
  <c r="Y92" i="5" s="1"/>
  <c r="P92" i="5"/>
  <c r="T92" i="5" s="1"/>
  <c r="W91" i="5"/>
  <c r="V91" i="5"/>
  <c r="R91" i="5"/>
  <c r="Q91" i="5"/>
  <c r="O91" i="5"/>
  <c r="N91" i="5"/>
  <c r="Z89" i="5"/>
  <c r="U89" i="5"/>
  <c r="Y89" i="5" s="1"/>
  <c r="P89" i="5"/>
  <c r="T89" i="5" s="1"/>
  <c r="X88" i="5"/>
  <c r="W88" i="5"/>
  <c r="V88" i="5"/>
  <c r="S88" i="5"/>
  <c r="R88" i="5"/>
  <c r="Q88" i="5"/>
  <c r="O88" i="5"/>
  <c r="N88" i="5"/>
  <c r="S87" i="5"/>
  <c r="P87" i="5"/>
  <c r="Q87" i="5" s="1"/>
  <c r="Z86" i="5"/>
  <c r="AD86" i="5" s="1"/>
  <c r="S86" i="5"/>
  <c r="U86" i="5" s="1"/>
  <c r="Y86" i="5" s="1"/>
  <c r="P86" i="5"/>
  <c r="T86" i="5" s="1"/>
  <c r="W85" i="5"/>
  <c r="R85" i="5"/>
  <c r="O85" i="5"/>
  <c r="N85" i="5"/>
  <c r="S84" i="5"/>
  <c r="U84" i="5" s="1"/>
  <c r="Y84" i="5" s="1"/>
  <c r="P84" i="5"/>
  <c r="T84" i="5" s="1"/>
  <c r="Z83" i="5"/>
  <c r="S83" i="5"/>
  <c r="U83" i="5" s="1"/>
  <c r="Y83" i="5" s="1"/>
  <c r="P83" i="5"/>
  <c r="T83" i="5" s="1"/>
  <c r="W82" i="5"/>
  <c r="V82" i="5"/>
  <c r="R82" i="5"/>
  <c r="Q82" i="5"/>
  <c r="O82" i="5"/>
  <c r="N82" i="5"/>
  <c r="Z81" i="5"/>
  <c r="AD81" i="5" s="1"/>
  <c r="U81" i="5"/>
  <c r="Y81" i="5" s="1"/>
  <c r="P81" i="5"/>
  <c r="T81" i="5" s="1"/>
  <c r="Z80" i="5"/>
  <c r="AD80" i="5" s="1"/>
  <c r="U80" i="5"/>
  <c r="Y80" i="5" s="1"/>
  <c r="P80" i="5"/>
  <c r="T80" i="5" s="1"/>
  <c r="Z79" i="5"/>
  <c r="AD79" i="5" s="1"/>
  <c r="U79" i="5"/>
  <c r="Y79" i="5" s="1"/>
  <c r="P79" i="5"/>
  <c r="T79" i="5" s="1"/>
  <c r="X78" i="5"/>
  <c r="W78" i="5"/>
  <c r="V78" i="5"/>
  <c r="S78" i="5"/>
  <c r="R78" i="5"/>
  <c r="Q78" i="5"/>
  <c r="O78" i="5"/>
  <c r="N78" i="5"/>
  <c r="Z77" i="5"/>
  <c r="U77" i="5"/>
  <c r="Y77" i="5" s="1"/>
  <c r="P77" i="5"/>
  <c r="T77" i="5" s="1"/>
  <c r="X76" i="5"/>
  <c r="W76" i="5"/>
  <c r="V76" i="5"/>
  <c r="S76" i="5"/>
  <c r="R76" i="5"/>
  <c r="Q76" i="5"/>
  <c r="O76" i="5"/>
  <c r="N76" i="5"/>
  <c r="Z75" i="5"/>
  <c r="AD75" i="5" s="1"/>
  <c r="U75" i="5"/>
  <c r="Y75" i="5" s="1"/>
  <c r="P75" i="5"/>
  <c r="T75" i="5" s="1"/>
  <c r="Z74" i="5"/>
  <c r="U74" i="5"/>
  <c r="Y74" i="5" s="1"/>
  <c r="P74" i="5"/>
  <c r="T74" i="5" s="1"/>
  <c r="Z73" i="5"/>
  <c r="AD73" i="5" s="1"/>
  <c r="U73" i="5"/>
  <c r="Y73" i="5" s="1"/>
  <c r="P73" i="5"/>
  <c r="T73" i="5" s="1"/>
  <c r="X69" i="5"/>
  <c r="S72" i="5"/>
  <c r="P72" i="5"/>
  <c r="T72" i="5" s="1"/>
  <c r="Z71" i="5"/>
  <c r="U71" i="5"/>
  <c r="Y71" i="5" s="1"/>
  <c r="P71" i="5"/>
  <c r="T71" i="5" s="1"/>
  <c r="Z70" i="5"/>
  <c r="AD70" i="5" s="1"/>
  <c r="U70" i="5"/>
  <c r="Y70" i="5" s="1"/>
  <c r="P70" i="5"/>
  <c r="T70" i="5" s="1"/>
  <c r="W69" i="5"/>
  <c r="V69" i="5"/>
  <c r="R69" i="5"/>
  <c r="Q69" i="5"/>
  <c r="O69" i="5"/>
  <c r="N69" i="5"/>
  <c r="Z67" i="5"/>
  <c r="AD67" i="5" s="1"/>
  <c r="U67" i="5"/>
  <c r="Y67" i="5" s="1"/>
  <c r="P67" i="5"/>
  <c r="T67" i="5" s="1"/>
  <c r="X66" i="5"/>
  <c r="W66" i="5"/>
  <c r="V66" i="5"/>
  <c r="S66" i="5"/>
  <c r="R66" i="5"/>
  <c r="Q66" i="5"/>
  <c r="O66" i="5"/>
  <c r="N66" i="5"/>
  <c r="Z65" i="5"/>
  <c r="U65" i="5"/>
  <c r="Y65" i="5" s="1"/>
  <c r="P65" i="5"/>
  <c r="T65" i="5" s="1"/>
  <c r="Z64" i="5"/>
  <c r="U64" i="5"/>
  <c r="Y64" i="5" s="1"/>
  <c r="P64" i="5"/>
  <c r="T64" i="5" s="1"/>
  <c r="X63" i="5"/>
  <c r="W63" i="5"/>
  <c r="V63" i="5"/>
  <c r="S63" i="5"/>
  <c r="R63" i="5"/>
  <c r="Q63" i="5"/>
  <c r="O63" i="5"/>
  <c r="N63" i="5"/>
  <c r="Z62" i="5"/>
  <c r="AD62" i="5" s="1"/>
  <c r="U62" i="5"/>
  <c r="Y62" i="5" s="1"/>
  <c r="T62" i="5"/>
  <c r="X61" i="5"/>
  <c r="W61" i="5"/>
  <c r="V61" i="5"/>
  <c r="S61" i="5"/>
  <c r="R61" i="5"/>
  <c r="T61" i="5" s="1"/>
  <c r="Q61" i="5"/>
  <c r="O61" i="5"/>
  <c r="N61" i="5"/>
  <c r="X60" i="5"/>
  <c r="Z60" i="5" s="1"/>
  <c r="S60" i="5"/>
  <c r="U60" i="5" s="1"/>
  <c r="Y60" i="5" s="1"/>
  <c r="P60" i="5"/>
  <c r="T60" i="5" s="1"/>
  <c r="Z59" i="5"/>
  <c r="AD59" i="5" s="1"/>
  <c r="U59" i="5"/>
  <c r="Y59" i="5" s="1"/>
  <c r="P59" i="5"/>
  <c r="T59" i="5" s="1"/>
  <c r="X58" i="5"/>
  <c r="Z58" i="5" s="1"/>
  <c r="S58" i="5"/>
  <c r="U58" i="5" s="1"/>
  <c r="Y58" i="5" s="1"/>
  <c r="P58" i="5"/>
  <c r="T58" i="5" s="1"/>
  <c r="Z57" i="5"/>
  <c r="AD57" i="5" s="1"/>
  <c r="U57" i="5"/>
  <c r="Y57" i="5" s="1"/>
  <c r="P57" i="5"/>
  <c r="T57" i="5" s="1"/>
  <c r="X56" i="5"/>
  <c r="Z56" i="5" s="1"/>
  <c r="S56" i="5"/>
  <c r="U56" i="5" s="1"/>
  <c r="Y56" i="5" s="1"/>
  <c r="P56" i="5"/>
  <c r="T56" i="5" s="1"/>
  <c r="Z55" i="5"/>
  <c r="AD55" i="5" s="1"/>
  <c r="U55" i="5"/>
  <c r="Y55" i="5" s="1"/>
  <c r="P55" i="5"/>
  <c r="T55" i="5" s="1"/>
  <c r="W54" i="5"/>
  <c r="V54" i="5"/>
  <c r="R54" i="5"/>
  <c r="Q54" i="5"/>
  <c r="O54" i="5"/>
  <c r="N54" i="5"/>
  <c r="X51" i="5"/>
  <c r="S51" i="5"/>
  <c r="P51" i="5"/>
  <c r="Q51" i="5" s="1"/>
  <c r="W50" i="5"/>
  <c r="R50" i="5"/>
  <c r="S50" i="5" s="1"/>
  <c r="O50" i="5"/>
  <c r="N50" i="5"/>
  <c r="X49" i="5"/>
  <c r="X47" i="5" s="1"/>
  <c r="S49" i="5"/>
  <c r="S47" i="5" s="1"/>
  <c r="P49" i="5"/>
  <c r="Z48" i="5"/>
  <c r="AD48" i="5" s="1"/>
  <c r="AD47" i="5" s="1"/>
  <c r="U48" i="5"/>
  <c r="Y48" i="5" s="1"/>
  <c r="P48" i="5"/>
  <c r="T48" i="5" s="1"/>
  <c r="W47" i="5"/>
  <c r="R47" i="5"/>
  <c r="O47" i="5"/>
  <c r="N47" i="5"/>
  <c r="X46" i="5"/>
  <c r="X45" i="5" s="1"/>
  <c r="S46" i="5"/>
  <c r="S45" i="5" s="1"/>
  <c r="P46" i="5"/>
  <c r="Q46" i="5" s="1"/>
  <c r="Q45" i="5" s="1"/>
  <c r="W45" i="5"/>
  <c r="R45" i="5"/>
  <c r="O45" i="5"/>
  <c r="N45" i="5"/>
  <c r="Z43" i="5"/>
  <c r="AD43" i="5" s="1"/>
  <c r="U43" i="5"/>
  <c r="Y43" i="5" s="1"/>
  <c r="P43" i="5"/>
  <c r="T43" i="5" s="1"/>
  <c r="Z42" i="5"/>
  <c r="AD42" i="5" s="1"/>
  <c r="U42" i="5"/>
  <c r="Y42" i="5" s="1"/>
  <c r="T42" i="5"/>
  <c r="Z41" i="5"/>
  <c r="AD41" i="5" s="1"/>
  <c r="U41" i="5"/>
  <c r="Y41" i="5" s="1"/>
  <c r="P41" i="5"/>
  <c r="T41" i="5" s="1"/>
  <c r="Z40" i="5"/>
  <c r="AD40" i="5" s="1"/>
  <c r="U40" i="5"/>
  <c r="Y40" i="5" s="1"/>
  <c r="P40" i="5"/>
  <c r="T40" i="5" s="1"/>
  <c r="Z39" i="5"/>
  <c r="AD39" i="5" s="1"/>
  <c r="U39" i="5"/>
  <c r="Y39" i="5" s="1"/>
  <c r="P39" i="5"/>
  <c r="T39" i="5" s="1"/>
  <c r="X38" i="5"/>
  <c r="X37" i="5" s="1"/>
  <c r="W38" i="5"/>
  <c r="V38" i="5"/>
  <c r="S38" i="5"/>
  <c r="R38" i="5"/>
  <c r="R37" i="5" s="1"/>
  <c r="Q38" i="5"/>
  <c r="Q37" i="5" s="1"/>
  <c r="O38" i="5"/>
  <c r="N38" i="5"/>
  <c r="Z36" i="5"/>
  <c r="AD36" i="5" s="1"/>
  <c r="U36" i="5"/>
  <c r="Y36" i="5" s="1"/>
  <c r="P36" i="5"/>
  <c r="T36" i="5" s="1"/>
  <c r="X35" i="5"/>
  <c r="W35" i="5"/>
  <c r="V35" i="5"/>
  <c r="S35" i="5"/>
  <c r="R35" i="5"/>
  <c r="Q35" i="5"/>
  <c r="O35" i="5"/>
  <c r="N35" i="5"/>
  <c r="Z34" i="5"/>
  <c r="AD34" i="5" s="1"/>
  <c r="U34" i="5"/>
  <c r="Y34" i="5" s="1"/>
  <c r="P34" i="5"/>
  <c r="T34" i="5" s="1"/>
  <c r="E34" i="5"/>
  <c r="X33" i="5"/>
  <c r="W33" i="5"/>
  <c r="V33" i="5"/>
  <c r="S33" i="5"/>
  <c r="R33" i="5"/>
  <c r="Q33" i="5"/>
  <c r="O33" i="5"/>
  <c r="N33" i="5"/>
  <c r="Z32" i="5"/>
  <c r="AD32" i="5" s="1"/>
  <c r="W32" i="5"/>
  <c r="U32" i="5"/>
  <c r="R32" i="5"/>
  <c r="R31" i="5" s="1"/>
  <c r="P32" i="5"/>
  <c r="X31" i="5"/>
  <c r="V31" i="5"/>
  <c r="S31" i="5"/>
  <c r="Q31" i="5"/>
  <c r="O31" i="5"/>
  <c r="N31" i="5"/>
  <c r="P29" i="5"/>
  <c r="P28" i="5"/>
  <c r="P27" i="5"/>
  <c r="T27" i="5" s="1"/>
  <c r="U27" i="5" s="1"/>
  <c r="Y27" i="5" s="1"/>
  <c r="Z27" i="5" s="1"/>
  <c r="AD27" i="5" s="1"/>
  <c r="AE27" i="5" s="1"/>
  <c r="X25" i="5"/>
  <c r="S25" i="5"/>
  <c r="P25" i="5"/>
  <c r="T25" i="5" s="1"/>
  <c r="U25" i="5" s="1"/>
  <c r="X24" i="5"/>
  <c r="S24" i="5"/>
  <c r="P24" i="5"/>
  <c r="T24" i="5" s="1"/>
  <c r="U24" i="5" s="1"/>
  <c r="W23" i="5"/>
  <c r="X23" i="5" s="1"/>
  <c r="R23" i="5"/>
  <c r="S23" i="5" s="1"/>
  <c r="O23" i="5"/>
  <c r="O22" i="5" s="1"/>
  <c r="N23" i="5"/>
  <c r="N22" i="5" s="1"/>
  <c r="X21" i="5"/>
  <c r="S21" i="5"/>
  <c r="P21" i="5"/>
  <c r="T21" i="5" s="1"/>
  <c r="U21" i="5" s="1"/>
  <c r="Y20" i="5"/>
  <c r="X20" i="5"/>
  <c r="V20" i="5"/>
  <c r="S20" i="5"/>
  <c r="P20" i="5"/>
  <c r="T20" i="5" s="1"/>
  <c r="Y19" i="5"/>
  <c r="X19" i="5"/>
  <c r="S19" i="5"/>
  <c r="P19" i="5"/>
  <c r="T19" i="5" s="1"/>
  <c r="Y18" i="5"/>
  <c r="X18" i="5"/>
  <c r="S18" i="5"/>
  <c r="P18" i="5"/>
  <c r="T18" i="5" s="1"/>
  <c r="W17" i="5"/>
  <c r="R17" i="5"/>
  <c r="S17" i="5" s="1"/>
  <c r="U17" i="5" s="1"/>
  <c r="P17" i="5"/>
  <c r="O16" i="5"/>
  <c r="N16" i="5"/>
  <c r="O14" i="5"/>
  <c r="Z13" i="5"/>
  <c r="AD13" i="5" s="1"/>
  <c r="S13" i="5"/>
  <c r="U13" i="5" s="1"/>
  <c r="Y13" i="5" s="1"/>
  <c r="P13" i="5"/>
  <c r="T13" i="5" s="1"/>
  <c r="X12" i="5"/>
  <c r="V12" i="5"/>
  <c r="V11" i="5" s="1"/>
  <c r="S12" i="5"/>
  <c r="Q12" i="5"/>
  <c r="Q11" i="5" s="1"/>
  <c r="N12" i="5"/>
  <c r="P12" i="5" s="1"/>
  <c r="T12" i="5" s="1"/>
  <c r="X11" i="5"/>
  <c r="S11" i="5"/>
  <c r="X10" i="5"/>
  <c r="S10" i="5"/>
  <c r="X9" i="5"/>
  <c r="S9" i="5"/>
  <c r="P9" i="5"/>
  <c r="Q9" i="5" s="1"/>
  <c r="Z8" i="5"/>
  <c r="AD8" i="5" s="1"/>
  <c r="U8" i="5"/>
  <c r="Y8" i="5" s="1"/>
  <c r="P8" i="5"/>
  <c r="T8" i="5" s="1"/>
  <c r="X7" i="5"/>
  <c r="X6" i="5" s="1"/>
  <c r="W7" i="5"/>
  <c r="W6" i="5" s="1"/>
  <c r="V7" i="5"/>
  <c r="V6" i="5" s="1"/>
  <c r="S7" i="5"/>
  <c r="S6" i="5" s="1"/>
  <c r="R7" i="5"/>
  <c r="R6" i="5" s="1"/>
  <c r="Q7" i="5"/>
  <c r="O7" i="5"/>
  <c r="O6" i="5" s="1"/>
  <c r="N7" i="5"/>
  <c r="N6" i="5" s="1"/>
  <c r="Z11" i="5" l="1"/>
  <c r="AD11" i="5" s="1"/>
  <c r="M167" i="5"/>
  <c r="M168" i="5"/>
  <c r="K201" i="5"/>
  <c r="K204" i="5" s="1"/>
  <c r="G197" i="5"/>
  <c r="M197" i="5" s="1"/>
  <c r="M198" i="5"/>
  <c r="L133" i="5"/>
  <c r="G52" i="5"/>
  <c r="M52" i="5" s="1"/>
  <c r="M29" i="5"/>
  <c r="L16" i="5"/>
  <c r="R16" i="5"/>
  <c r="R15" i="5" s="1"/>
  <c r="R14" i="5" s="1"/>
  <c r="U33" i="5"/>
  <c r="Y33" i="5" s="1"/>
  <c r="P103" i="5"/>
  <c r="J91" i="5"/>
  <c r="L144" i="5"/>
  <c r="L156" i="5"/>
  <c r="J68" i="5"/>
  <c r="L30" i="5"/>
  <c r="L17" i="5"/>
  <c r="H29" i="5"/>
  <c r="H28" i="5" s="1"/>
  <c r="L44" i="5"/>
  <c r="I29" i="5"/>
  <c r="I90" i="5"/>
  <c r="L90" i="5" s="1"/>
  <c r="L91" i="5"/>
  <c r="X30" i="5"/>
  <c r="X103" i="5"/>
  <c r="Z103" i="5" s="1"/>
  <c r="AD103" i="5" s="1"/>
  <c r="P110" i="5"/>
  <c r="J29" i="5"/>
  <c r="G5" i="5"/>
  <c r="F26" i="5"/>
  <c r="F29" i="5"/>
  <c r="F28" i="5" s="1"/>
  <c r="F201" i="5" s="1"/>
  <c r="H168" i="5"/>
  <c r="I169" i="5"/>
  <c r="I14" i="5"/>
  <c r="L15" i="5"/>
  <c r="H52" i="5"/>
  <c r="H14" i="5"/>
  <c r="T179" i="5"/>
  <c r="L69" i="5"/>
  <c r="I68" i="5"/>
  <c r="L68" i="5" s="1"/>
  <c r="L54" i="5"/>
  <c r="I53" i="5"/>
  <c r="J90" i="5"/>
  <c r="I152" i="5"/>
  <c r="L152" i="5" s="1"/>
  <c r="L153" i="5"/>
  <c r="L164" i="5"/>
  <c r="I163" i="5"/>
  <c r="L163" i="5" s="1"/>
  <c r="S170" i="5"/>
  <c r="S96" i="5"/>
  <c r="U11" i="5"/>
  <c r="Y11" i="5" s="1"/>
  <c r="P33" i="5"/>
  <c r="T33" i="5" s="1"/>
  <c r="X199" i="5"/>
  <c r="X198" i="5" s="1"/>
  <c r="X197" i="5" s="1"/>
  <c r="W169" i="5"/>
  <c r="W168" i="5" s="1"/>
  <c r="W167" i="5" s="1"/>
  <c r="U100" i="5"/>
  <c r="Y100" i="5" s="1"/>
  <c r="Y17" i="5"/>
  <c r="Z31" i="5"/>
  <c r="AD31" i="5" s="1"/>
  <c r="Z78" i="5"/>
  <c r="AD78" i="5" s="1"/>
  <c r="X85" i="5"/>
  <c r="Z134" i="5"/>
  <c r="AD134" i="5" s="1"/>
  <c r="U159" i="5"/>
  <c r="Y159" i="5" s="1"/>
  <c r="R169" i="5"/>
  <c r="P165" i="5"/>
  <c r="T165" i="5" s="1"/>
  <c r="N11" i="5"/>
  <c r="Z33" i="5"/>
  <c r="AD33" i="5" s="1"/>
  <c r="P96" i="5"/>
  <c r="T96" i="5" s="1"/>
  <c r="T110" i="5"/>
  <c r="U118" i="5"/>
  <c r="Y118" i="5" s="1"/>
  <c r="S156" i="5"/>
  <c r="S152" i="5" s="1"/>
  <c r="U161" i="5"/>
  <c r="Y161" i="5" s="1"/>
  <c r="Z7" i="5"/>
  <c r="AD7" i="5" s="1"/>
  <c r="T9" i="5"/>
  <c r="U9" i="5" s="1"/>
  <c r="Y9" i="5" s="1"/>
  <c r="Z9" i="5" s="1"/>
  <c r="Z12" i="5"/>
  <c r="AD12" i="5" s="1"/>
  <c r="P16" i="5"/>
  <c r="T16" i="5" s="1"/>
  <c r="Q30" i="5"/>
  <c r="R68" i="5"/>
  <c r="S85" i="5"/>
  <c r="T103" i="5"/>
  <c r="Z113" i="5"/>
  <c r="AD113" i="5" s="1"/>
  <c r="Z142" i="5"/>
  <c r="AD142" i="5" s="1"/>
  <c r="S144" i="5"/>
  <c r="P161" i="5"/>
  <c r="T161" i="5" s="1"/>
  <c r="O164" i="5"/>
  <c r="P164" i="5" s="1"/>
  <c r="T164" i="5" s="1"/>
  <c r="P175" i="5"/>
  <c r="T175" i="5" s="1"/>
  <c r="S180" i="5"/>
  <c r="Q190" i="5"/>
  <c r="Q188" i="5" s="1"/>
  <c r="P7" i="5"/>
  <c r="T7" i="5" s="1"/>
  <c r="R53" i="5"/>
  <c r="T53" i="5" s="1"/>
  <c r="U7" i="5"/>
  <c r="Y7" i="5" s="1"/>
  <c r="Z63" i="5"/>
  <c r="U78" i="5"/>
  <c r="Y78" i="5" s="1"/>
  <c r="P82" i="5"/>
  <c r="T82" i="5" s="1"/>
  <c r="P88" i="5"/>
  <c r="T88" i="5" s="1"/>
  <c r="X96" i="5"/>
  <c r="Z96" i="5" s="1"/>
  <c r="AD96" i="5" s="1"/>
  <c r="P116" i="5"/>
  <c r="T116" i="5" s="1"/>
  <c r="Z140" i="5"/>
  <c r="U142" i="5"/>
  <c r="Y142" i="5" s="1"/>
  <c r="Q156" i="5"/>
  <c r="W156" i="5"/>
  <c r="W152" i="5" s="1"/>
  <c r="P159" i="5"/>
  <c r="T159" i="5" s="1"/>
  <c r="Z159" i="5"/>
  <c r="AD159" i="5" s="1"/>
  <c r="N169" i="5"/>
  <c r="N168" i="5" s="1"/>
  <c r="N167" i="5" s="1"/>
  <c r="P185" i="5"/>
  <c r="T185" i="5" s="1"/>
  <c r="Z185" i="5"/>
  <c r="AD185" i="5" s="1"/>
  <c r="X188" i="5"/>
  <c r="R168" i="5"/>
  <c r="R167" i="5" s="1"/>
  <c r="R22" i="5"/>
  <c r="S22" i="5" s="1"/>
  <c r="P23" i="5"/>
  <c r="T23" i="5" s="1"/>
  <c r="U23" i="5" s="1"/>
  <c r="V23" i="5" s="1"/>
  <c r="V30" i="5"/>
  <c r="P35" i="5"/>
  <c r="T35" i="5" s="1"/>
  <c r="Z35" i="5"/>
  <c r="AD35" i="5" s="1"/>
  <c r="U61" i="5"/>
  <c r="Y61" i="5" s="1"/>
  <c r="Z136" i="5"/>
  <c r="AD136" i="5" s="1"/>
  <c r="P142" i="5"/>
  <c r="T142" i="5" s="1"/>
  <c r="N156" i="5"/>
  <c r="N152" i="5" s="1"/>
  <c r="S165" i="5"/>
  <c r="U165" i="5" s="1"/>
  <c r="Y165" i="5" s="1"/>
  <c r="Q182" i="5"/>
  <c r="T195" i="5"/>
  <c r="Q20" i="5"/>
  <c r="U76" i="5"/>
  <c r="Y76" i="5" s="1"/>
  <c r="Z88" i="5"/>
  <c r="Z100" i="5"/>
  <c r="AD100" i="5" s="1"/>
  <c r="Q146" i="5"/>
  <c r="Q144" i="5" s="1"/>
  <c r="U144" i="5" s="1"/>
  <c r="Y144" i="5" s="1"/>
  <c r="X149" i="5"/>
  <c r="Z149" i="5" s="1"/>
  <c r="P157" i="5"/>
  <c r="T157" i="5" s="1"/>
  <c r="U178" i="5"/>
  <c r="Y178" i="5" s="1"/>
  <c r="T193" i="5"/>
  <c r="U195" i="5"/>
  <c r="Y195" i="5" s="1"/>
  <c r="P6" i="5"/>
  <c r="T6" i="5" s="1"/>
  <c r="T204" i="5" s="1"/>
  <c r="Z6" i="5"/>
  <c r="AD6" i="5" s="1"/>
  <c r="AD204" i="5" s="1"/>
  <c r="T17" i="5"/>
  <c r="Y32" i="5"/>
  <c r="R44" i="5"/>
  <c r="Z69" i="5"/>
  <c r="AD69" i="5" s="1"/>
  <c r="P85" i="5"/>
  <c r="T85" i="5" s="1"/>
  <c r="W16" i="5"/>
  <c r="W15" i="5" s="1"/>
  <c r="W14" i="5" s="1"/>
  <c r="U63" i="5"/>
  <c r="Y63" i="5" s="1"/>
  <c r="Z66" i="5"/>
  <c r="AD66" i="5" s="1"/>
  <c r="P125" i="5"/>
  <c r="T125" i="5" s="1"/>
  <c r="P136" i="5"/>
  <c r="T136" i="5" s="1"/>
  <c r="P170" i="5"/>
  <c r="T170" i="5" s="1"/>
  <c r="X170" i="5"/>
  <c r="Q177" i="5"/>
  <c r="U177" i="5" s="1"/>
  <c r="V177" i="5" s="1"/>
  <c r="Z177" i="5" s="1"/>
  <c r="Q183" i="5"/>
  <c r="U183" i="5" s="1"/>
  <c r="S199" i="5"/>
  <c r="S198" i="5" s="1"/>
  <c r="S197" i="5" s="1"/>
  <c r="Z17" i="5"/>
  <c r="AD17" i="5" s="1"/>
  <c r="X16" i="5"/>
  <c r="X15" i="5" s="1"/>
  <c r="Z15" i="5" s="1"/>
  <c r="AD15" i="5" s="1"/>
  <c r="N15" i="5"/>
  <c r="N14" i="5" s="1"/>
  <c r="W22" i="5"/>
  <c r="X22" i="5" s="1"/>
  <c r="Q24" i="5"/>
  <c r="U35" i="5"/>
  <c r="Y35" i="5" s="1"/>
  <c r="S16" i="5"/>
  <c r="S15" i="5" s="1"/>
  <c r="S14" i="5" s="1"/>
  <c r="U14" i="5" s="1"/>
  <c r="W31" i="5"/>
  <c r="W30" i="5" s="1"/>
  <c r="N44" i="5"/>
  <c r="Q49" i="5"/>
  <c r="Q47" i="5" s="1"/>
  <c r="T49" i="5"/>
  <c r="P50" i="5"/>
  <c r="Q50" i="5" s="1"/>
  <c r="O26" i="5"/>
  <c r="O5" i="5" s="1"/>
  <c r="U12" i="5"/>
  <c r="Y12" i="5" s="1"/>
  <c r="Z38" i="5"/>
  <c r="AD38" i="5" s="1"/>
  <c r="P66" i="5"/>
  <c r="T66" i="5" s="1"/>
  <c r="P69" i="5"/>
  <c r="T69" i="5" s="1"/>
  <c r="Z61" i="5"/>
  <c r="AD61" i="5" s="1"/>
  <c r="Z72" i="5"/>
  <c r="AD72" i="5" s="1"/>
  <c r="P78" i="5"/>
  <c r="T78" i="5" s="1"/>
  <c r="Z110" i="5"/>
  <c r="AD110" i="5" s="1"/>
  <c r="U113" i="5"/>
  <c r="Y113" i="5" s="1"/>
  <c r="U140" i="5"/>
  <c r="Y140" i="5" s="1"/>
  <c r="S149" i="5"/>
  <c r="U149" i="5" s="1"/>
  <c r="Y149" i="5" s="1"/>
  <c r="P154" i="5"/>
  <c r="T154" i="5" s="1"/>
  <c r="O156" i="5"/>
  <c r="Z161" i="5"/>
  <c r="P180" i="5"/>
  <c r="T180" i="5" s="1"/>
  <c r="P188" i="5"/>
  <c r="T188" i="5" s="1"/>
  <c r="U190" i="5"/>
  <c r="Y190" i="5" s="1"/>
  <c r="P63" i="5"/>
  <c r="T63" i="5" s="1"/>
  <c r="U66" i="5"/>
  <c r="Y66" i="5" s="1"/>
  <c r="Z76" i="5"/>
  <c r="S82" i="5"/>
  <c r="U82" i="5" s="1"/>
  <c r="Y82" i="5" s="1"/>
  <c r="U87" i="5"/>
  <c r="U88" i="5"/>
  <c r="Y88" i="5" s="1"/>
  <c r="U96" i="5"/>
  <c r="Y96" i="5" s="1"/>
  <c r="S103" i="5"/>
  <c r="U103" i="5" s="1"/>
  <c r="Y103" i="5" s="1"/>
  <c r="U110" i="5"/>
  <c r="T113" i="5"/>
  <c r="U116" i="5"/>
  <c r="Y116" i="5" s="1"/>
  <c r="P121" i="5"/>
  <c r="T121" i="5" s="1"/>
  <c r="N133" i="5"/>
  <c r="P149" i="5"/>
  <c r="T149" i="5" s="1"/>
  <c r="O169" i="5"/>
  <c r="U179" i="5"/>
  <c r="Y179" i="5" s="1"/>
  <c r="U185" i="5"/>
  <c r="Y185" i="5" s="1"/>
  <c r="T189" i="5"/>
  <c r="P194" i="5"/>
  <c r="T194" i="5" s="1"/>
  <c r="Z194" i="5"/>
  <c r="P199" i="5"/>
  <c r="P198" i="5" s="1"/>
  <c r="P197" i="5" s="1"/>
  <c r="X175" i="5"/>
  <c r="O191" i="5"/>
  <c r="P191" i="5" s="1"/>
  <c r="T191" i="5" s="1"/>
  <c r="Q194" i="5"/>
  <c r="U194" i="5" s="1"/>
  <c r="Y194" i="5" s="1"/>
  <c r="P91" i="5"/>
  <c r="T91" i="5" s="1"/>
  <c r="Y21" i="5"/>
  <c r="Z21" i="5" s="1"/>
  <c r="V21" i="5"/>
  <c r="V24" i="5"/>
  <c r="Y24" i="5"/>
  <c r="Z24" i="5" s="1"/>
  <c r="Y25" i="5"/>
  <c r="Z25" i="5" s="1"/>
  <c r="V25" i="5"/>
  <c r="P38" i="5"/>
  <c r="O37" i="5"/>
  <c r="P37" i="5" s="1"/>
  <c r="T37" i="5" s="1"/>
  <c r="O53" i="5"/>
  <c r="P54" i="5"/>
  <c r="T54" i="5" s="1"/>
  <c r="Q6" i="5"/>
  <c r="Q10" i="5"/>
  <c r="U10" i="5" s="1"/>
  <c r="Y10" i="5" s="1"/>
  <c r="V10" i="5"/>
  <c r="Q21" i="5"/>
  <c r="P22" i="5"/>
  <c r="Q22" i="5" s="1"/>
  <c r="Q25" i="5"/>
  <c r="R30" i="5"/>
  <c r="U31" i="5"/>
  <c r="S30" i="5"/>
  <c r="T32" i="5"/>
  <c r="W37" i="5"/>
  <c r="P45" i="5"/>
  <c r="T45" i="5" s="1"/>
  <c r="O44" i="5"/>
  <c r="W44" i="5"/>
  <c r="T46" i="5"/>
  <c r="P47" i="5"/>
  <c r="W53" i="5"/>
  <c r="Q136" i="5"/>
  <c r="U138" i="5"/>
  <c r="Y138" i="5" s="1"/>
  <c r="N30" i="5"/>
  <c r="P31" i="5"/>
  <c r="T31" i="5" s="1"/>
  <c r="O30" i="5"/>
  <c r="T38" i="5"/>
  <c r="U46" i="5"/>
  <c r="T47" i="5"/>
  <c r="X50" i="5"/>
  <c r="X44" i="5" s="1"/>
  <c r="T51" i="5"/>
  <c r="U51" i="5" s="1"/>
  <c r="V53" i="5"/>
  <c r="W68" i="5"/>
  <c r="Z84" i="5"/>
  <c r="X82" i="5"/>
  <c r="Z82" i="5" s="1"/>
  <c r="P76" i="5"/>
  <c r="T76" i="5" s="1"/>
  <c r="N68" i="5"/>
  <c r="V37" i="5"/>
  <c r="Z37" i="5" s="1"/>
  <c r="AD37" i="5" s="1"/>
  <c r="U38" i="5"/>
  <c r="Y38" i="5" s="1"/>
  <c r="S37" i="5"/>
  <c r="U37" i="5" s="1"/>
  <c r="U45" i="5"/>
  <c r="Y45" i="5" s="1"/>
  <c r="S44" i="5"/>
  <c r="Q53" i="5"/>
  <c r="N53" i="5"/>
  <c r="S54" i="5"/>
  <c r="O68" i="5"/>
  <c r="X54" i="5"/>
  <c r="T87" i="5"/>
  <c r="R90" i="5"/>
  <c r="P100" i="5"/>
  <c r="T100" i="5" s="1"/>
  <c r="Y110" i="5"/>
  <c r="Z153" i="5"/>
  <c r="Q153" i="5"/>
  <c r="U154" i="5"/>
  <c r="Y154" i="5" s="1"/>
  <c r="U72" i="5"/>
  <c r="Y72" i="5" s="1"/>
  <c r="S69" i="5"/>
  <c r="Q85" i="5"/>
  <c r="N90" i="5"/>
  <c r="Z95" i="5"/>
  <c r="AD95" i="5" s="1"/>
  <c r="X91" i="5"/>
  <c r="T123" i="5"/>
  <c r="Q123" i="5"/>
  <c r="W90" i="5"/>
  <c r="Z118" i="5"/>
  <c r="AD118" i="5" s="1"/>
  <c r="X116" i="5"/>
  <c r="Z116" i="5" s="1"/>
  <c r="AD116" i="5" s="1"/>
  <c r="W133" i="5"/>
  <c r="R133" i="5"/>
  <c r="S91" i="5"/>
  <c r="U107" i="5"/>
  <c r="Y107" i="5" s="1"/>
  <c r="Q127" i="5"/>
  <c r="T127" i="5"/>
  <c r="P144" i="5"/>
  <c r="T144" i="5" s="1"/>
  <c r="V156" i="5"/>
  <c r="V152" i="5" s="1"/>
  <c r="V178" i="5"/>
  <c r="Z178" i="5" s="1"/>
  <c r="X191" i="5"/>
  <c r="Y200" i="5"/>
  <c r="Y199" i="5" s="1"/>
  <c r="Y198" i="5" s="1"/>
  <c r="Y197" i="5" s="1"/>
  <c r="U199" i="5"/>
  <c r="U198" i="5" s="1"/>
  <c r="U197" i="5" s="1"/>
  <c r="O90" i="5"/>
  <c r="U134" i="5"/>
  <c r="Y134" i="5" s="1"/>
  <c r="P140" i="5"/>
  <c r="T140" i="5" s="1"/>
  <c r="R156" i="5"/>
  <c r="W163" i="5"/>
  <c r="U128" i="5"/>
  <c r="Y128" i="5" s="1"/>
  <c r="S125" i="5"/>
  <c r="P134" i="5"/>
  <c r="T134" i="5" s="1"/>
  <c r="O133" i="5"/>
  <c r="P133" i="5" s="1"/>
  <c r="Z145" i="5"/>
  <c r="X144" i="5"/>
  <c r="Z157" i="5"/>
  <c r="AD157" i="5" s="1"/>
  <c r="X156" i="5"/>
  <c r="X152" i="5" s="1"/>
  <c r="T138" i="5"/>
  <c r="O153" i="5"/>
  <c r="Z166" i="5"/>
  <c r="X165" i="5"/>
  <c r="U189" i="5"/>
  <c r="T192" i="5"/>
  <c r="Z154" i="5"/>
  <c r="U157" i="5"/>
  <c r="Y157" i="5" s="1"/>
  <c r="Q170" i="5"/>
  <c r="U170" i="5" s="1"/>
  <c r="Y170" i="5" s="1"/>
  <c r="U173" i="5"/>
  <c r="U193" i="5"/>
  <c r="S175" i="5"/>
  <c r="X180" i="5"/>
  <c r="U182" i="5"/>
  <c r="S188" i="5"/>
  <c r="S192" i="5"/>
  <c r="Z195" i="5"/>
  <c r="T173" i="5"/>
  <c r="Q176" i="5"/>
  <c r="T178" i="5"/>
  <c r="AA24" i="5" l="1"/>
  <c r="AD24" i="5"/>
  <c r="AE24" i="5" s="1"/>
  <c r="AA9" i="5"/>
  <c r="AD9" i="5"/>
  <c r="AE9" i="5" s="1"/>
  <c r="AA25" i="5"/>
  <c r="AD25" i="5"/>
  <c r="AE25" i="5" s="1"/>
  <c r="AD21" i="5"/>
  <c r="AE21" i="5" s="1"/>
  <c r="AA21" i="5"/>
  <c r="M28" i="5"/>
  <c r="AD30" i="5"/>
  <c r="L29" i="5"/>
  <c r="G28" i="5"/>
  <c r="G201" i="5" s="1"/>
  <c r="J52" i="5"/>
  <c r="V190" i="5"/>
  <c r="Z190" i="5" s="1"/>
  <c r="I52" i="5"/>
  <c r="L52" i="5" s="1"/>
  <c r="L53" i="5"/>
  <c r="O168" i="5"/>
  <c r="H26" i="5"/>
  <c r="L169" i="5"/>
  <c r="I168" i="5"/>
  <c r="L14" i="5"/>
  <c r="I26" i="5"/>
  <c r="H167" i="5"/>
  <c r="O163" i="5"/>
  <c r="P163" i="5" s="1"/>
  <c r="T163" i="5" s="1"/>
  <c r="U30" i="5"/>
  <c r="W26" i="5"/>
  <c r="W5" i="5" s="1"/>
  <c r="R26" i="5"/>
  <c r="R5" i="5" s="1"/>
  <c r="Y177" i="5"/>
  <c r="U188" i="5"/>
  <c r="Y188" i="5" s="1"/>
  <c r="X133" i="5"/>
  <c r="Z30" i="5"/>
  <c r="U156" i="5"/>
  <c r="Y156" i="5" s="1"/>
  <c r="R29" i="5"/>
  <c r="P11" i="5"/>
  <c r="T11" i="5" s="1"/>
  <c r="N10" i="5"/>
  <c r="P10" i="5" s="1"/>
  <c r="T10" i="5" s="1"/>
  <c r="V9" i="5"/>
  <c r="V179" i="5"/>
  <c r="Z179" i="5" s="1"/>
  <c r="P68" i="5"/>
  <c r="T68" i="5" s="1"/>
  <c r="P90" i="5"/>
  <c r="T90" i="5" s="1"/>
  <c r="U146" i="5"/>
  <c r="Y146" i="5" s="1"/>
  <c r="Q152" i="5"/>
  <c r="Q175" i="5"/>
  <c r="Q169" i="5" s="1"/>
  <c r="Q168" i="5" s="1"/>
  <c r="Q167" i="5" s="1"/>
  <c r="P169" i="5"/>
  <c r="T169" i="5" s="1"/>
  <c r="Y183" i="5"/>
  <c r="V183" i="5"/>
  <c r="Z183" i="5" s="1"/>
  <c r="U49" i="5"/>
  <c r="V49" i="5" s="1"/>
  <c r="P15" i="5"/>
  <c r="T15" i="5" s="1"/>
  <c r="S164" i="5"/>
  <c r="P156" i="5"/>
  <c r="T156" i="5" s="1"/>
  <c r="Y23" i="5"/>
  <c r="Z23" i="5" s="1"/>
  <c r="Q180" i="5"/>
  <c r="U180" i="5" s="1"/>
  <c r="Y180" i="5" s="1"/>
  <c r="P14" i="5"/>
  <c r="T14" i="5" s="1"/>
  <c r="Y37" i="5"/>
  <c r="S29" i="5"/>
  <c r="Q23" i="5"/>
  <c r="U153" i="5"/>
  <c r="Y153" i="5" s="1"/>
  <c r="X68" i="5"/>
  <c r="Y31" i="5"/>
  <c r="Y30" i="5" s="1"/>
  <c r="T22" i="5"/>
  <c r="U22" i="5" s="1"/>
  <c r="V22" i="5" s="1"/>
  <c r="V5" i="5" s="1"/>
  <c r="Q5" i="5"/>
  <c r="X14" i="5"/>
  <c r="Z14" i="5" s="1"/>
  <c r="AD14" i="5" s="1"/>
  <c r="T50" i="5"/>
  <c r="U50" i="5" s="1"/>
  <c r="Q44" i="5"/>
  <c r="Q29" i="5" s="1"/>
  <c r="S133" i="5"/>
  <c r="T133" i="5"/>
  <c r="R52" i="5"/>
  <c r="T52" i="5" s="1"/>
  <c r="Z16" i="5"/>
  <c r="AD16" i="5" s="1"/>
  <c r="Y14" i="5"/>
  <c r="U15" i="5"/>
  <c r="Y15" i="5" s="1"/>
  <c r="W29" i="5"/>
  <c r="U16" i="5"/>
  <c r="Y16" i="5" s="1"/>
  <c r="P44" i="5"/>
  <c r="T44" i="5" s="1"/>
  <c r="Y87" i="5"/>
  <c r="X29" i="5"/>
  <c r="U54" i="5"/>
  <c r="Y54" i="5" s="1"/>
  <c r="S53" i="5"/>
  <c r="U192" i="5"/>
  <c r="Y192" i="5" s="1"/>
  <c r="S191" i="5"/>
  <c r="U191" i="5" s="1"/>
  <c r="Y191" i="5" s="1"/>
  <c r="Y193" i="5"/>
  <c r="Y173" i="5"/>
  <c r="P153" i="5"/>
  <c r="T153" i="5" s="1"/>
  <c r="O152" i="5"/>
  <c r="P152" i="5" s="1"/>
  <c r="Y182" i="5"/>
  <c r="V182" i="5"/>
  <c r="Y189" i="5"/>
  <c r="V189" i="5"/>
  <c r="Z156" i="5"/>
  <c r="AD156" i="5" s="1"/>
  <c r="U152" i="5"/>
  <c r="Y152" i="5" s="1"/>
  <c r="R152" i="5"/>
  <c r="U127" i="5"/>
  <c r="Q125" i="5"/>
  <c r="U125" i="5" s="1"/>
  <c r="Y125" i="5" s="1"/>
  <c r="U91" i="5"/>
  <c r="Y91" i="5" s="1"/>
  <c r="S90" i="5"/>
  <c r="Q121" i="5"/>
  <c r="U123" i="5"/>
  <c r="X90" i="5"/>
  <c r="Z91" i="5"/>
  <c r="AD91" i="5" s="1"/>
  <c r="V51" i="5"/>
  <c r="Y51" i="5"/>
  <c r="Z51" i="5" s="1"/>
  <c r="V46" i="5"/>
  <c r="Y46" i="5"/>
  <c r="W52" i="5"/>
  <c r="Q26" i="5"/>
  <c r="O52" i="5"/>
  <c r="S26" i="5"/>
  <c r="U176" i="5"/>
  <c r="Z54" i="5"/>
  <c r="AD54" i="5" s="1"/>
  <c r="X53" i="5"/>
  <c r="N52" i="5"/>
  <c r="P168" i="5"/>
  <c r="T168" i="5" s="1"/>
  <c r="O167" i="5"/>
  <c r="U85" i="5"/>
  <c r="Y85" i="5" s="1"/>
  <c r="Q68" i="5"/>
  <c r="U136" i="5"/>
  <c r="Y136" i="5" s="1"/>
  <c r="Q133" i="5"/>
  <c r="Z10" i="5"/>
  <c r="AD10" i="5" s="1"/>
  <c r="S169" i="5"/>
  <c r="X164" i="5"/>
  <c r="Z165" i="5"/>
  <c r="X169" i="5"/>
  <c r="U69" i="5"/>
  <c r="Y69" i="5" s="1"/>
  <c r="S68" i="5"/>
  <c r="Z152" i="5"/>
  <c r="AD152" i="5" s="1"/>
  <c r="P30" i="5"/>
  <c r="T30" i="5"/>
  <c r="U6" i="5"/>
  <c r="Y6" i="5" s="1"/>
  <c r="Y204" i="5" s="1"/>
  <c r="AA23" i="5" l="1"/>
  <c r="AD23" i="5"/>
  <c r="AE23" i="5" s="1"/>
  <c r="L28" i="5"/>
  <c r="M201" i="5"/>
  <c r="J28" i="5"/>
  <c r="J201" i="5" s="1"/>
  <c r="N26" i="5"/>
  <c r="P26" i="5" s="1"/>
  <c r="T26" i="5" s="1"/>
  <c r="I28" i="5"/>
  <c r="V144" i="5"/>
  <c r="H201" i="5"/>
  <c r="H5" i="5"/>
  <c r="T152" i="5"/>
  <c r="L168" i="5"/>
  <c r="I167" i="5"/>
  <c r="L26" i="5"/>
  <c r="I5" i="5"/>
  <c r="L5" i="5" s="1"/>
  <c r="U175" i="5"/>
  <c r="Y175" i="5" s="1"/>
  <c r="U47" i="5"/>
  <c r="W28" i="5"/>
  <c r="W201" i="5" s="1"/>
  <c r="Y22" i="5"/>
  <c r="Z22" i="5" s="1"/>
  <c r="V26" i="5"/>
  <c r="N5" i="5"/>
  <c r="P5" i="5" s="1"/>
  <c r="T5" i="5" s="1"/>
  <c r="Y49" i="5"/>
  <c r="Y47" i="5" s="1"/>
  <c r="X26" i="5"/>
  <c r="U164" i="5"/>
  <c r="Y164" i="5" s="1"/>
  <c r="S163" i="5"/>
  <c r="U163" i="5" s="1"/>
  <c r="Y163" i="5" s="1"/>
  <c r="U133" i="5"/>
  <c r="Y133" i="5" s="1"/>
  <c r="U44" i="5"/>
  <c r="V85" i="5"/>
  <c r="Z87" i="5"/>
  <c r="T29" i="5"/>
  <c r="U68" i="5"/>
  <c r="Y68" i="5" s="1"/>
  <c r="V50" i="5"/>
  <c r="Y50" i="5"/>
  <c r="Z50" i="5" s="1"/>
  <c r="X168" i="5"/>
  <c r="Z53" i="5"/>
  <c r="AD53" i="5" s="1"/>
  <c r="X52" i="5"/>
  <c r="Y123" i="5"/>
  <c r="V192" i="5"/>
  <c r="Z193" i="5"/>
  <c r="Y176" i="5"/>
  <c r="V176" i="5"/>
  <c r="V188" i="5"/>
  <c r="Z188" i="5" s="1"/>
  <c r="Z189" i="5"/>
  <c r="S168" i="5"/>
  <c r="U169" i="5"/>
  <c r="Y169" i="5" s="1"/>
  <c r="O201" i="5"/>
  <c r="P201" i="5" s="1"/>
  <c r="P167" i="5"/>
  <c r="T167" i="5" s="1"/>
  <c r="S5" i="5"/>
  <c r="U5" i="5" s="1"/>
  <c r="Y5" i="5" s="1"/>
  <c r="U26" i="5"/>
  <c r="Y26" i="5" s="1"/>
  <c r="V45" i="5"/>
  <c r="Z46" i="5"/>
  <c r="U121" i="5"/>
  <c r="Y121" i="5" s="1"/>
  <c r="Q90" i="5"/>
  <c r="Q52" i="5" s="1"/>
  <c r="Q28" i="5" s="1"/>
  <c r="Q201" i="5" s="1"/>
  <c r="S52" i="5"/>
  <c r="U53" i="5"/>
  <c r="Y53" i="5" s="1"/>
  <c r="Z173" i="5"/>
  <c r="V170" i="5"/>
  <c r="X163" i="5"/>
  <c r="Z163" i="5" s="1"/>
  <c r="Z164" i="5"/>
  <c r="Z49" i="5"/>
  <c r="Z47" i="5" s="1"/>
  <c r="V47" i="5"/>
  <c r="R28" i="5"/>
  <c r="R201" i="5" s="1"/>
  <c r="Y127" i="5"/>
  <c r="V127" i="5"/>
  <c r="V180" i="5"/>
  <c r="Z180" i="5" s="1"/>
  <c r="AD180" i="5" s="1"/>
  <c r="Z182" i="5"/>
  <c r="X5" i="5" l="1"/>
  <c r="Z5" i="5" s="1"/>
  <c r="AD5" i="5" s="1"/>
  <c r="Z26" i="5"/>
  <c r="AA22" i="5"/>
  <c r="AD22" i="5"/>
  <c r="AE22" i="5" s="1"/>
  <c r="Z146" i="5"/>
  <c r="T28" i="5"/>
  <c r="L167" i="5"/>
  <c r="I201" i="5"/>
  <c r="L201" i="5" s="1"/>
  <c r="P203" i="5"/>
  <c r="AD26" i="5"/>
  <c r="U90" i="5"/>
  <c r="Y90" i="5" s="1"/>
  <c r="U29" i="5"/>
  <c r="Y44" i="5"/>
  <c r="Y29" i="5" s="1"/>
  <c r="T201" i="5"/>
  <c r="T203" i="5" s="1"/>
  <c r="X28" i="5"/>
  <c r="V68" i="5"/>
  <c r="Z68" i="5" s="1"/>
  <c r="AD68" i="5" s="1"/>
  <c r="Z85" i="5"/>
  <c r="AD85" i="5" s="1"/>
  <c r="U168" i="5"/>
  <c r="Y168" i="5" s="1"/>
  <c r="S167" i="5"/>
  <c r="V121" i="5"/>
  <c r="Z123" i="5"/>
  <c r="AD123" i="5" s="1"/>
  <c r="X167" i="5"/>
  <c r="V125" i="5"/>
  <c r="Z125" i="5" s="1"/>
  <c r="AD125" i="5" s="1"/>
  <c r="Z127" i="5"/>
  <c r="V44" i="5"/>
  <c r="Z45" i="5"/>
  <c r="Z170" i="5"/>
  <c r="AD170" i="5" s="1"/>
  <c r="U52" i="5"/>
  <c r="S28" i="5"/>
  <c r="V175" i="5"/>
  <c r="Z175" i="5" s="1"/>
  <c r="Z176" i="5"/>
  <c r="V191" i="5"/>
  <c r="Z191" i="5" s="1"/>
  <c r="Z192" i="5"/>
  <c r="V133" i="5"/>
  <c r="Z133" i="5" s="1"/>
  <c r="AD133" i="5" s="1"/>
  <c r="Z144" i="5"/>
  <c r="AD144" i="5" s="1"/>
  <c r="AA26" i="5" l="1"/>
  <c r="AE26" i="5" s="1"/>
  <c r="AA5" i="5"/>
  <c r="AE5" i="5" s="1"/>
  <c r="V169" i="5"/>
  <c r="S201" i="5"/>
  <c r="U201" i="5" s="1"/>
  <c r="Y201" i="5" s="1"/>
  <c r="Y203" i="5" s="1"/>
  <c r="Z203" i="5" s="1"/>
  <c r="U167" i="5"/>
  <c r="Y167" i="5" s="1"/>
  <c r="Z121" i="5"/>
  <c r="AD121" i="5" s="1"/>
  <c r="V90" i="5"/>
  <c r="Y52" i="5"/>
  <c r="Y28" i="5" s="1"/>
  <c r="U28" i="5"/>
  <c r="V29" i="5"/>
  <c r="Z44" i="5"/>
  <c r="X201" i="5"/>
  <c r="Z29" i="5" l="1"/>
  <c r="AD44" i="5"/>
  <c r="AD29" i="5" s="1"/>
  <c r="V168" i="5"/>
  <c r="Z169" i="5"/>
  <c r="AD169" i="5" s="1"/>
  <c r="V52" i="5"/>
  <c r="Z52" i="5" s="1"/>
  <c r="Z90" i="5"/>
  <c r="AD90" i="5" s="1"/>
  <c r="Z28" i="5" l="1"/>
  <c r="AD52" i="5"/>
  <c r="AD28" i="5" s="1"/>
  <c r="V28" i="5"/>
  <c r="V167" i="5"/>
  <c r="Z168" i="5"/>
  <c r="AD168" i="5" s="1"/>
  <c r="V201" i="5" l="1"/>
  <c r="Z201" i="5" s="1"/>
  <c r="AD201" i="5" s="1"/>
  <c r="AD203" i="5" s="1"/>
  <c r="AE203" i="5" s="1"/>
  <c r="Z167" i="5"/>
  <c r="AD167" i="5" s="1"/>
  <c r="M5" i="5" l="1"/>
  <c r="K26" i="5"/>
  <c r="M26" i="5" s="1"/>
  <c r="K203" i="5"/>
  <c r="L203" i="5"/>
</calcChain>
</file>

<file path=xl/comments1.xml><?xml version="1.0" encoding="utf-8"?>
<comments xmlns="http://schemas.openxmlformats.org/spreadsheetml/2006/main">
  <authors>
    <author>Ravnatelj</author>
  </authors>
  <commentList>
    <comment ref="K123" authorId="0" shapeId="0">
      <text>
        <r>
          <rPr>
            <b/>
            <sz val="9"/>
            <color indexed="81"/>
            <rFont val="Segoe UI"/>
            <family val="2"/>
            <charset val="238"/>
          </rPr>
          <t>Ravnatelj:</t>
        </r>
        <r>
          <rPr>
            <sz val="9"/>
            <color indexed="81"/>
            <rFont val="Segoe UI"/>
            <family val="2"/>
            <charset val="238"/>
          </rPr>
          <t xml:space="preserve">
Za promjenu prema novom Pravilniku za sportaše</t>
        </r>
      </text>
    </comment>
  </commentList>
</comments>
</file>

<file path=xl/comments2.xml><?xml version="1.0" encoding="utf-8"?>
<comments xmlns="http://schemas.openxmlformats.org/spreadsheetml/2006/main">
  <authors>
    <author>Ravnatelj</author>
  </authors>
  <commentList>
    <comment ref="K123" authorId="0" shapeId="0">
      <text>
        <r>
          <rPr>
            <b/>
            <sz val="9"/>
            <color indexed="81"/>
            <rFont val="Segoe UI"/>
            <family val="2"/>
            <charset val="238"/>
          </rPr>
          <t>Ravnatelj:</t>
        </r>
        <r>
          <rPr>
            <sz val="9"/>
            <color indexed="81"/>
            <rFont val="Segoe UI"/>
            <family val="2"/>
            <charset val="238"/>
          </rPr>
          <t xml:space="preserve">
Za promjenu prema novom Pravilniku za sportaše</t>
        </r>
      </text>
    </comment>
  </commentList>
</comments>
</file>

<file path=xl/sharedStrings.xml><?xml version="1.0" encoding="utf-8"?>
<sst xmlns="http://schemas.openxmlformats.org/spreadsheetml/2006/main" count="515" uniqueCount="213">
  <si>
    <t>Manjak prihoda poslovanja</t>
  </si>
  <si>
    <t>Višak prihoda poslovanja</t>
  </si>
  <si>
    <t>RASHODI SVEUKUPNO</t>
  </si>
  <si>
    <t>Rezultati poslovanja</t>
  </si>
  <si>
    <t>Rashodi za nabavu nefinancijske imovine</t>
  </si>
  <si>
    <t>Rashodi poslovanja</t>
  </si>
  <si>
    <t>PRIHODI SVEUKUPNO</t>
  </si>
  <si>
    <t xml:space="preserve">Prihodi iz proračuna </t>
  </si>
  <si>
    <t>Prihodi od prodaje usluga</t>
  </si>
  <si>
    <t>Prihodi poslovanja</t>
  </si>
  <si>
    <r>
      <t>Iznos                      /</t>
    </r>
    <r>
      <rPr>
        <sz val="14"/>
        <rFont val="Calibri"/>
        <family val="2"/>
        <charset val="238"/>
      </rPr>
      <t>€</t>
    </r>
    <r>
      <rPr>
        <sz val="14"/>
        <rFont val="Tahoma"/>
        <family val="2"/>
        <charset val="238"/>
      </rPr>
      <t>/</t>
    </r>
  </si>
  <si>
    <t>Iznos                      /kn/</t>
  </si>
  <si>
    <t>Projekcija za 2025.g.</t>
  </si>
  <si>
    <t>Projekcija Plana za 2024.g.</t>
  </si>
  <si>
    <t>Projekcija Plana za 2023.g.</t>
  </si>
  <si>
    <t>Projekcija za 2024.g.</t>
  </si>
  <si>
    <t>Naziv</t>
  </si>
  <si>
    <t>Razred/ Skupina</t>
  </si>
  <si>
    <t>Pod skupina</t>
  </si>
  <si>
    <t>Odjeljak</t>
  </si>
  <si>
    <t>Osnovni račun</t>
  </si>
  <si>
    <t xml:space="preserve">OSTVARENJE I.- IX. 2022. </t>
  </si>
  <si>
    <t>Programi i projekti 2024.</t>
  </si>
  <si>
    <t>Programi i projekti 2025.</t>
  </si>
  <si>
    <t>Medicina rada i sporta, ginekologija, oftalmologija</t>
  </si>
  <si>
    <t>Sportaši Grada Zagreba</t>
  </si>
  <si>
    <t>UKUPNO</t>
  </si>
  <si>
    <t>Prihodi od imovine</t>
  </si>
  <si>
    <t>Prihodi od financijske imovine</t>
  </si>
  <si>
    <t>Ostali prihodi od 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</si>
  <si>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</si>
  <si>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</si>
  <si>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</si>
  <si>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Prihodi iz proračuna za financiranje redovne djelatnosti proračunskih korisnika</t>
  </si>
  <si>
    <t>Prihodi za financiranje rashoda poslovanja</t>
  </si>
  <si>
    <t>Prihodi za financiranje rashoda za nabavu nefinancijske imovine</t>
  </si>
  <si>
    <t>Prihodi na temelju ugovorenih obveza</t>
  </si>
  <si>
    <t xml:space="preserve">Prihodi na temelju ugovorenih obveza </t>
  </si>
  <si>
    <t>Kazne, upravne mjere i ostali prihodi</t>
  </si>
  <si>
    <t>Ostali prihodi</t>
  </si>
  <si>
    <t>Rashodi za zaposlene</t>
  </si>
  <si>
    <t>Plaće (Bruto)</t>
  </si>
  <si>
    <t>Plaće za redovan rad</t>
  </si>
  <si>
    <t>Plaće za zaposlene</t>
  </si>
  <si>
    <t>Plaće za prekovremeni rad</t>
  </si>
  <si>
    <t>Plaće za posebne uvjete rada</t>
  </si>
  <si>
    <t>Ostali rashodi za zaposlene</t>
  </si>
  <si>
    <t>Nagrade</t>
  </si>
  <si>
    <t>Darovi</t>
  </si>
  <si>
    <t>Otpremnine</t>
  </si>
  <si>
    <t>Naknade za bolest, invalidnost i smrtni slučaj</t>
  </si>
  <si>
    <t xml:space="preserve"> </t>
  </si>
  <si>
    <t>Regres za godišnji odmor</t>
  </si>
  <si>
    <t>Doprinosi na plaće</t>
  </si>
  <si>
    <t>Doprinosi za mirovinsko osiguranje</t>
  </si>
  <si>
    <t>Doprinosi za obvezno zdravstveno osiguranje</t>
  </si>
  <si>
    <t>Doprinos za obvezno zdravstveno osiguranje zaštite zdravlja na radu</t>
  </si>
  <si>
    <t>Doprinosi za obvezno osiguranje u slučaju nezaposlenosti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</si>
  <si>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</si>
  <si>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</si>
  <si>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</si>
  <si>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</si>
  <si>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</si>
  <si>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</si>
  <si>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</si>
  <si>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</si>
  <si>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</si>
  <si>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Naknade za prijevoz, za rad na terenu i odvojeni život</t>
  </si>
  <si>
    <t>Naknade za prijevoz na posao i s posla</t>
  </si>
  <si>
    <t>Stručno usavršavanje zaposlenika</t>
  </si>
  <si>
    <t>Seminari, savjetovanja i simpoziji</t>
  </si>
  <si>
    <t>Tečajevi i stručni ispiti</t>
  </si>
  <si>
    <t>Ostale naknade troškova zaposlenih</t>
  </si>
  <si>
    <t>Naknade za korištenje privatnog automobila u službene svrhe</t>
  </si>
  <si>
    <t>Rashodi za materijal i energiju</t>
  </si>
  <si>
    <t>Uredski materijal i ostali materijalni rashodi</t>
  </si>
  <si>
    <t>Uredski materijal</t>
  </si>
  <si>
    <t>Literatura (publikacije, časopisi, glasila, knjige i ostalo)</t>
  </si>
  <si>
    <t>Arhivski materijal</t>
  </si>
  <si>
    <t>Materijal i sredstva za čišćenje i održavanje</t>
  </si>
  <si>
    <t xml:space="preserve">Materijal za higijenske potrebe i njegu </t>
  </si>
  <si>
    <t>Ostali materijal za potrebe redovnog poslovanja</t>
  </si>
  <si>
    <t>Materijal i sirovine</t>
  </si>
  <si>
    <t>Ostali materijali i sirovine</t>
  </si>
  <si>
    <t>Energija</t>
  </si>
  <si>
    <t>Električna energija</t>
  </si>
  <si>
    <t>Topla voda (toplana)</t>
  </si>
  <si>
    <t>Motorni benzin i dizel gorivo</t>
  </si>
  <si>
    <t>Materijal i dijelovi za tekuće i investicijsko održavanje</t>
  </si>
  <si>
    <t>Materijal i dijelovi za tekuće i investicijsko održavanje postrojenja i opreme</t>
  </si>
  <si>
    <t>Materijal i dijelovi za tekuće i investicijsko održavanje transportnih sredstava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</si>
  <si>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</si>
  <si>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</si>
  <si>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</si>
  <si>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</si>
  <si>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</si>
  <si>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</si>
  <si>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telefaksa, mobitela</t>
  </si>
  <si>
    <t>Usluge interneta</t>
  </si>
  <si>
    <t>Poštarina (pisma, tiskanice i sl.)</t>
  </si>
  <si>
    <t>Ostale usluge za komunikaciju i prijevoz</t>
  </si>
  <si>
    <t>Usluge tekućeg i investicijskog održavanja</t>
  </si>
  <si>
    <t>Usluge tekućeg i investicijskog održavanja građevinskih objekata</t>
  </si>
  <si>
    <t>Usluge tekućeg i investicijskog održavanja postrojenja i opreme</t>
  </si>
  <si>
    <t>Usluge tekućeg i investicijskog održavanja prijevoznih sredstava</t>
  </si>
  <si>
    <t>Usluge promidžbe i informiranja</t>
  </si>
  <si>
    <t>Tisak</t>
  </si>
  <si>
    <t>Ostale usluge promidžbe i informiranja</t>
  </si>
  <si>
    <t>Komunalne usluge</t>
  </si>
  <si>
    <t>Opskrba vodom</t>
  </si>
  <si>
    <t>Iznošenje i odvoz smeća</t>
  </si>
  <si>
    <t>Deratizacija i dezinsekcija</t>
  </si>
  <si>
    <t>Dimnjačarske i ekološke usluge</t>
  </si>
  <si>
    <t>Pričuva</t>
  </si>
  <si>
    <t>Ostale komunalne usluge</t>
  </si>
  <si>
    <t>Zakupnine i najamnine</t>
  </si>
  <si>
    <t>Zakupnine i najamnine za opremu</t>
  </si>
  <si>
    <t>Licence</t>
  </si>
  <si>
    <t>Zdravstvene i veterinarske usluge</t>
  </si>
  <si>
    <t>Obvezni i preventivni zdravstveni pregledi zaposlenika</t>
  </si>
  <si>
    <t>Laboratorijske usluge</t>
  </si>
  <si>
    <t>Intelektualne i osobne usluge</t>
  </si>
  <si>
    <t>Ugovori o djelu</t>
  </si>
  <si>
    <t>Usluge odvjetnika i pravnog savjetovanja</t>
  </si>
  <si>
    <t>Usluge agencija, student servisa</t>
  </si>
  <si>
    <t>Ostale intelektualne usluge</t>
  </si>
  <si>
    <t>Računalne usluge</t>
  </si>
  <si>
    <t>Usluge ažuriranja računalnih baza</t>
  </si>
  <si>
    <t>Usluge razvoja software-a</t>
  </si>
  <si>
    <t>Ostale računalne usluge</t>
  </si>
  <si>
    <t>Ostale usluge</t>
  </si>
  <si>
    <t>Grafičke i tiskarske usluge, usluge kopiranja i uvezivanja i slično</t>
  </si>
  <si>
    <t>Film i izrada fotografija</t>
  </si>
  <si>
    <t>Uređenje prostora</t>
  </si>
  <si>
    <t>Usluge pri registraciji prijevoznih sredstava</t>
  </si>
  <si>
    <t>Usluge čišćenja, pranja i slično</t>
  </si>
  <si>
    <t>Usluge čuvanja imovine i osoba</t>
  </si>
  <si>
    <t>Ostale nespomenute usluge</t>
  </si>
  <si>
    <t>Ostali nespomenuti rashodi poslovanja</t>
  </si>
  <si>
    <t>Naknade za rad predstavničkih i izvršnih tijela, povjerenstava i slično</t>
  </si>
  <si>
    <t xml:space="preserve">Naknade članovima predstavničkih i izvršnih tijela i upravnih vijeća </t>
  </si>
  <si>
    <t>Premije osiguranja</t>
  </si>
  <si>
    <t>Premije osiguranja prijevoznih sredstava</t>
  </si>
  <si>
    <t>Premije osiguranja ostale imovine</t>
  </si>
  <si>
    <t>Premije osiguranja zaposlenih</t>
  </si>
  <si>
    <t>Reprezentacija</t>
  </si>
  <si>
    <t>Članarine</t>
  </si>
  <si>
    <t>Tuzemne članarine</t>
  </si>
  <si>
    <t>Pristojbe i naknade</t>
  </si>
  <si>
    <t>Upravne i administrativne pristojbe</t>
  </si>
  <si>
    <t>Sudske pristojbe</t>
  </si>
  <si>
    <t>Novčana naknada poslodavca zbog nezapošljavanja OSI</t>
  </si>
  <si>
    <t>Ostale pristojbe i naknade</t>
  </si>
  <si>
    <t>Rashodi protokola (vijenci, cvijeće, svijeće i slično)</t>
  </si>
  <si>
    <t>Financijski rashodi</t>
  </si>
  <si>
    <t>Kamate za primljene kredite i zajmove</t>
  </si>
  <si>
    <t>Kamate za primljene kredite i zajmove od kreditnih i ostalih financijskih institucija izvan javnog sektora</t>
  </si>
  <si>
    <t>Kamate za primljene kredite od tuzemnih kreditnih institucija izvan javnog sektora</t>
  </si>
  <si>
    <t>Ostali financijski rashodi</t>
  </si>
  <si>
    <t>Bankarske usluge i usluge platnog prometa</t>
  </si>
  <si>
    <t>Usluge platnog prometa</t>
  </si>
  <si>
    <t>Zatezne kamate</t>
  </si>
  <si>
    <t>Ostale zatezne kamate</t>
  </si>
  <si>
    <t>Ostali nespomenuti financijski rashodi</t>
  </si>
  <si>
    <t>Ostali rashodi</t>
  </si>
  <si>
    <t>Tekuće donacije</t>
  </si>
  <si>
    <t>Tekuće donacije u novcu</t>
  </si>
  <si>
    <t>Ostale tekuće donacije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</si>
  <si>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</si>
  <si>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</si>
  <si>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</si>
  <si>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</si>
  <si>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</si>
  <si>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Laboratorijski namještaj</t>
  </si>
  <si>
    <t>Ostala uredska oprema</t>
  </si>
  <si>
    <t>Komunikacijska oprema</t>
  </si>
  <si>
    <t>Radio i TV prijemnici</t>
  </si>
  <si>
    <t>Telefoni i ostali komunikacijski uređaji</t>
  </si>
  <si>
    <t>Telefonske i telegrafske centrale s pripadajućim instalacijama</t>
  </si>
  <si>
    <t>Ostala komunikacijska oprema</t>
  </si>
  <si>
    <t>Oprema za održavanje i zaštitu</t>
  </si>
  <si>
    <t>Oprema za grijanje, ventilaciju i hlađenje</t>
  </si>
  <si>
    <t>Oprema za održavanje prostorija</t>
  </si>
  <si>
    <t>Oprema za protupožarnu zaštitu (osim vozila)</t>
  </si>
  <si>
    <t>Ostala oprema za održavanje i zaštitu</t>
  </si>
  <si>
    <t>Medicinska i laboratorijska oprema</t>
  </si>
  <si>
    <t>Medicinska oprema</t>
  </si>
  <si>
    <t>Laboratorijska oprema</t>
  </si>
  <si>
    <t>Uređaji, strojevi i oprema za ostale namjene</t>
  </si>
  <si>
    <t>Uređaji</t>
  </si>
  <si>
    <t>Oprema</t>
  </si>
  <si>
    <t>Prijevozna sredstva</t>
  </si>
  <si>
    <t>Prijevozna sredstva u cestovnom prometu</t>
  </si>
  <si>
    <t>Osobni automobili</t>
  </si>
  <si>
    <t>Nematerijalna proizvedena imovina</t>
  </si>
  <si>
    <t>Ulaganja u računalne programe</t>
  </si>
  <si>
    <t>Ulaganja u računalne programe,antivirusni program</t>
  </si>
  <si>
    <t>Rezultat poslovanja</t>
  </si>
  <si>
    <t>Višak/manjak prihoda</t>
  </si>
  <si>
    <t>Manjak prihoda</t>
  </si>
  <si>
    <t>Smanjenje iznosa</t>
  </si>
  <si>
    <t>Povećanje iznosa</t>
  </si>
  <si>
    <t>Nepromijenjeni iznos</t>
  </si>
  <si>
    <t>Sportaši Grada Zagreba-rebalans</t>
  </si>
  <si>
    <t>Prijedlog Financijskog plana za 2024.</t>
  </si>
  <si>
    <t>SPORTAŠI 2024</t>
  </si>
  <si>
    <t>UKUPNO 2024</t>
  </si>
  <si>
    <t>Projekcija za 2026.g.</t>
  </si>
  <si>
    <t>Programi i projekti 2026.</t>
  </si>
  <si>
    <t>FINANCIJSKI PLAN ZA 2024 GODINU s projekcijom 2025. g. i 2026.g.</t>
  </si>
  <si>
    <t xml:space="preserve"> Plan za 2024.g.</t>
  </si>
  <si>
    <t>UKUPNO 2025.</t>
  </si>
  <si>
    <t>UKUPNO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</si>
</sst>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n_-;\-* #,##0.00\ _k_n_-;_-* &quot;-&quot;??\ _k_n_-;_-@_-"/>
    <numFmt numFmtId="164" formatCode="d/m/yyyy"/>
    <numFmt numFmtId="165" formatCode="_-* #,##0.00\ _k_n_-;\-* #,##0.00\ _k_n_-;_-* \-??\ _k_n_-;_-@"/>
    <numFmt numFmtId="166" formatCode="_-* #,##0\ _k_n_-;\-* #,##0\ _k_n_-;_-* &quot;-&quot;??\ _k_n_-;_-@_-"/>
    <numFmt numFmtId="167" formatCode="[$-41A]#,##0.00"/>
    <numFmt numFmtId="168" formatCode="#,##0.00_ ;[Red]\-#,##0.00\ "/>
    <numFmt numFmtId="169" formatCode="d/mmm"/>
  </numFmts>
  <fonts count="27" x14ac:knownFonts="1">
    <font>
      <sz val="11"/>
      <name val="Calibri"/>
      <charset val="1"/>
    </font>
    <font>
      <sz val="11"/>
      <color rgb="FF000000"/>
      <name val="Calibri"/>
      <family val="2"/>
      <charset val="238"/>
    </font>
    <font>
      <sz val="11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4"/>
      <name val="Tahoma"/>
      <family val="2"/>
      <charset val="238"/>
    </font>
    <font>
      <sz val="14"/>
      <color rgb="FF000000"/>
      <name val="Tahoma"/>
      <family val="2"/>
      <charset val="238"/>
    </font>
    <font>
      <sz val="14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color rgb="FF000000"/>
      <name val="Tahoma"/>
      <family val="2"/>
      <charset val="238"/>
    </font>
    <font>
      <sz val="14"/>
      <name val="Calibri"/>
      <family val="2"/>
      <charset val="238"/>
    </font>
    <font>
      <sz val="11"/>
      <name val="Tahoma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2"/>
      <color rgb="FFFF0000"/>
      <name val="Calibri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FF0000"/>
        <bgColor rgb="FFC00000"/>
      </patternFill>
    </fill>
    <fill>
      <patternFill patternType="solid">
        <fgColor rgb="FFFFC000"/>
        <bgColor rgb="FFFFCC00"/>
      </patternFill>
    </fill>
    <fill>
      <patternFill patternType="solid">
        <fgColor rgb="FF99CCFF"/>
        <bgColor rgb="FF9999FF"/>
      </patternFill>
    </fill>
    <fill>
      <patternFill patternType="solid">
        <fgColor rgb="FF00B0F0"/>
        <bgColor rgb="FF33CCCC"/>
      </patternFill>
    </fill>
    <fill>
      <patternFill patternType="solid">
        <fgColor theme="4" tint="0.59999389629810485"/>
        <bgColor rgb="FFDEEBF7"/>
      </patternFill>
    </fill>
    <fill>
      <patternFill patternType="solid">
        <fgColor rgb="FFCCFFFF"/>
        <bgColor rgb="FFDEEBF7"/>
      </patternFill>
    </fill>
    <fill>
      <patternFill patternType="solid">
        <fgColor rgb="FFFFFF00"/>
        <bgColor rgb="FFFFCC00"/>
      </patternFill>
    </fill>
    <fill>
      <patternFill patternType="solid">
        <fgColor rgb="FFFFCC99"/>
        <bgColor rgb="FFF8CBAD"/>
      </patternFill>
    </fill>
    <fill>
      <patternFill patternType="solid">
        <fgColor rgb="FFF7CAAC"/>
        <bgColor rgb="FFF8CBAD"/>
      </patternFill>
    </fill>
    <fill>
      <patternFill patternType="solid">
        <fgColor rgb="FFFFFF99"/>
        <bgColor rgb="FFFFEEB7"/>
      </patternFill>
    </fill>
    <fill>
      <patternFill patternType="solid">
        <fgColor rgb="FFFFFF99"/>
        <bgColor rgb="FFFEF2CB"/>
      </patternFill>
    </fill>
    <fill>
      <patternFill patternType="solid">
        <fgColor rgb="FFFFEEB7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4747"/>
        <bgColor rgb="FFFF8080"/>
      </patternFill>
    </fill>
    <fill>
      <patternFill patternType="solid">
        <fgColor rgb="FFFFE598"/>
        <bgColor rgb="FFFFE699"/>
      </patternFill>
    </fill>
    <fill>
      <patternFill patternType="solid">
        <fgColor rgb="FFFFFF99"/>
        <bgColor rgb="FFFFE699"/>
      </patternFill>
    </fill>
    <fill>
      <patternFill patternType="solid">
        <fgColor rgb="FFDEEBF7"/>
        <bgColor rgb="FFDEEAF6"/>
      </patternFill>
    </fill>
    <fill>
      <patternFill patternType="solid">
        <fgColor rgb="FFFFCC99"/>
        <bgColor rgb="FFFFCC00"/>
      </patternFill>
    </fill>
    <fill>
      <patternFill patternType="solid">
        <fgColor rgb="FFFFFF99"/>
        <bgColor rgb="FFFFCC00"/>
      </patternFill>
    </fill>
    <fill>
      <patternFill patternType="solid">
        <fgColor theme="0"/>
        <bgColor rgb="FFFEF2CB"/>
      </patternFill>
    </fill>
    <fill>
      <patternFill patternType="solid">
        <fgColor rgb="FFDEEAF6"/>
        <bgColor rgb="FFDEEBF7"/>
      </patternFill>
    </fill>
    <fill>
      <patternFill patternType="solid">
        <fgColor rgb="FFFFCC99"/>
        <bgColor rgb="FFF7CAAC"/>
      </patternFill>
    </fill>
    <fill>
      <patternFill patternType="solid">
        <fgColor rgb="FFF8CBAD"/>
        <bgColor rgb="FFF7CAAC"/>
      </patternFill>
    </fill>
    <fill>
      <patternFill patternType="solid">
        <fgColor rgb="FFF4B084"/>
        <bgColor rgb="FFF4B083"/>
      </patternFill>
    </fill>
    <fill>
      <patternFill patternType="solid">
        <fgColor rgb="FFFFCC99"/>
        <bgColor rgb="FFF4B083"/>
      </patternFill>
    </fill>
    <fill>
      <patternFill patternType="solid">
        <fgColor rgb="FFFFCC99"/>
        <bgColor rgb="FFF4B084"/>
      </patternFill>
    </fill>
    <fill>
      <patternFill patternType="solid">
        <fgColor rgb="FFF4B083"/>
        <bgColor rgb="FFF4B084"/>
      </patternFill>
    </fill>
    <fill>
      <patternFill patternType="solid">
        <fgColor rgb="FFFFE699"/>
        <bgColor rgb="FFFFE598"/>
      </patternFill>
    </fill>
    <fill>
      <patternFill patternType="solid">
        <fgColor rgb="FFFFFF99"/>
        <bgColor rgb="FFFFE598"/>
      </patternFill>
    </fill>
    <fill>
      <patternFill patternType="solid">
        <fgColor rgb="FFFF4747"/>
        <bgColor indexed="64"/>
      </patternFill>
    </fill>
    <fill>
      <patternFill patternType="solid">
        <fgColor rgb="FFFFCC00"/>
        <bgColor rgb="FFFFC000"/>
      </patternFill>
    </fill>
    <fill>
      <patternFill patternType="solid">
        <fgColor rgb="FFFFFF00"/>
        <bgColor rgb="FFDEEBF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/>
      <right style="double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3" fillId="0" borderId="0" applyBorder="0" applyAlignment="0" applyProtection="0"/>
  </cellStyleXfs>
  <cellXfs count="38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4" fontId="3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0" xfId="0" applyFont="1"/>
    <xf numFmtId="4" fontId="4" fillId="2" borderId="11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" fontId="4" fillId="2" borderId="13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vertical="center"/>
    </xf>
    <xf numFmtId="4" fontId="6" fillId="0" borderId="17" xfId="0" applyNumberFormat="1" applyFont="1" applyBorder="1" applyAlignment="1">
      <alignment vertical="center"/>
    </xf>
    <xf numFmtId="4" fontId="6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4" fontId="7" fillId="2" borderId="20" xfId="0" applyNumberFormat="1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0" fontId="9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vertical="center"/>
    </xf>
    <xf numFmtId="166" fontId="13" fillId="0" borderId="0" xfId="1" applyNumberFormat="1" applyFont="1" applyAlignment="1">
      <alignment vertical="center"/>
    </xf>
    <xf numFmtId="0" fontId="14" fillId="0" borderId="0" xfId="0" applyFont="1"/>
    <xf numFmtId="0" fontId="14" fillId="5" borderId="0" xfId="0" applyFont="1" applyFill="1" applyAlignment="1"/>
    <xf numFmtId="0" fontId="17" fillId="5" borderId="0" xfId="0" applyFont="1" applyFill="1" applyAlignment="1"/>
    <xf numFmtId="0" fontId="14" fillId="5" borderId="33" xfId="0" applyFont="1" applyFill="1" applyBorder="1" applyAlignment="1"/>
    <xf numFmtId="165" fontId="12" fillId="4" borderId="15" xfId="0" applyNumberFormat="1" applyFont="1" applyFill="1" applyBorder="1" applyAlignment="1">
      <alignment horizontal="center" vertical="center" wrapText="1"/>
    </xf>
    <xf numFmtId="165" fontId="12" fillId="4" borderId="34" xfId="0" applyNumberFormat="1" applyFont="1" applyFill="1" applyBorder="1" applyAlignment="1">
      <alignment horizontal="center" vertical="center" wrapText="1"/>
    </xf>
    <xf numFmtId="165" fontId="12" fillId="4" borderId="35" xfId="0" applyNumberFormat="1" applyFont="1" applyFill="1" applyBorder="1" applyAlignment="1">
      <alignment horizontal="center" vertical="center" wrapText="1"/>
    </xf>
    <xf numFmtId="165" fontId="12" fillId="4" borderId="36" xfId="0" applyNumberFormat="1" applyFont="1" applyFill="1" applyBorder="1" applyAlignment="1">
      <alignment horizontal="center" vertical="center" wrapText="1"/>
    </xf>
    <xf numFmtId="165" fontId="12" fillId="4" borderId="18" xfId="0" applyNumberFormat="1" applyFont="1" applyFill="1" applyBorder="1" applyAlignment="1">
      <alignment horizontal="center" vertical="center" wrapText="1"/>
    </xf>
    <xf numFmtId="165" fontId="12" fillId="4" borderId="37" xfId="0" applyNumberFormat="1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left" vertical="center" wrapText="1"/>
    </xf>
    <xf numFmtId="4" fontId="15" fillId="6" borderId="15" xfId="0" applyNumberFormat="1" applyFont="1" applyFill="1" applyBorder="1" applyAlignment="1">
      <alignment horizontal="right" vertical="center"/>
    </xf>
    <xf numFmtId="4" fontId="15" fillId="6" borderId="34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34" xfId="0" applyNumberFormat="1" applyFont="1" applyFill="1" applyBorder="1" applyAlignment="1">
      <alignment horizontal="right" vertical="center"/>
    </xf>
    <xf numFmtId="0" fontId="15" fillId="8" borderId="25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left" vertical="center" wrapText="1"/>
    </xf>
    <xf numFmtId="4" fontId="15" fillId="8" borderId="15" xfId="0" applyNumberFormat="1" applyFont="1" applyFill="1" applyBorder="1" applyAlignment="1">
      <alignment horizontal="right" vertical="center"/>
    </xf>
    <xf numFmtId="4" fontId="15" fillId="8" borderId="34" xfId="0" applyNumberFormat="1" applyFont="1" applyFill="1" applyBorder="1" applyAlignment="1">
      <alignment horizontal="right" vertical="center"/>
    </xf>
    <xf numFmtId="0" fontId="12" fillId="9" borderId="25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left" vertical="center" wrapText="1"/>
    </xf>
    <xf numFmtId="4" fontId="15" fillId="9" borderId="15" xfId="0" applyNumberFormat="1" applyFont="1" applyFill="1" applyBorder="1" applyAlignment="1">
      <alignment horizontal="right" vertical="center"/>
    </xf>
    <xf numFmtId="4" fontId="15" fillId="9" borderId="34" xfId="0" applyNumberFormat="1" applyFont="1" applyFill="1" applyBorder="1" applyAlignment="1">
      <alignment horizontal="right" vertical="center"/>
    </xf>
    <xf numFmtId="4" fontId="15" fillId="10" borderId="15" xfId="0" applyNumberFormat="1" applyFont="1" applyFill="1" applyBorder="1" applyAlignment="1">
      <alignment horizontal="right" vertical="center"/>
    </xf>
    <xf numFmtId="4" fontId="15" fillId="10" borderId="34" xfId="0" applyNumberFormat="1" applyFont="1" applyFill="1" applyBorder="1" applyAlignment="1">
      <alignment horizontal="right" vertical="center"/>
    </xf>
    <xf numFmtId="0" fontId="12" fillId="11" borderId="25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left" vertical="center" wrapText="1"/>
    </xf>
    <xf numFmtId="4" fontId="15" fillId="11" borderId="15" xfId="0" applyNumberFormat="1" applyFont="1" applyFill="1" applyBorder="1" applyAlignment="1">
      <alignment horizontal="right" vertical="center"/>
    </xf>
    <xf numFmtId="4" fontId="15" fillId="12" borderId="15" xfId="0" applyNumberFormat="1" applyFont="1" applyFill="1" applyBorder="1" applyAlignment="1">
      <alignment horizontal="right" vertical="center"/>
    </xf>
    <xf numFmtId="4" fontId="15" fillId="12" borderId="34" xfId="0" applyNumberFormat="1" applyFont="1" applyFill="1" applyBorder="1" applyAlignment="1">
      <alignment horizontal="right" vertical="center"/>
    </xf>
    <xf numFmtId="4" fontId="15" fillId="13" borderId="15" xfId="0" applyNumberFormat="1" applyFont="1" applyFill="1" applyBorder="1" applyAlignment="1">
      <alignment horizontal="right" vertical="center"/>
    </xf>
    <xf numFmtId="4" fontId="15" fillId="13" borderId="34" xfId="0" applyNumberFormat="1" applyFont="1" applyFill="1" applyBorder="1" applyAlignment="1">
      <alignment horizontal="right" vertical="center"/>
    </xf>
    <xf numFmtId="0" fontId="12" fillId="0" borderId="2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4" fontId="12" fillId="0" borderId="15" xfId="0" applyNumberFormat="1" applyFont="1" applyBorder="1" applyAlignment="1">
      <alignment horizontal="right" vertical="center"/>
    </xf>
    <xf numFmtId="166" fontId="13" fillId="0" borderId="15" xfId="1" applyNumberFormat="1" applyFont="1" applyBorder="1" applyAlignment="1">
      <alignment horizontal="right" vertical="center"/>
    </xf>
    <xf numFmtId="4" fontId="15" fillId="0" borderId="34" xfId="0" applyNumberFormat="1" applyFont="1" applyBorder="1" applyAlignment="1">
      <alignment horizontal="right" vertical="center"/>
    </xf>
    <xf numFmtId="166" fontId="13" fillId="14" borderId="15" xfId="1" applyNumberFormat="1" applyFont="1" applyFill="1" applyBorder="1" applyAlignment="1">
      <alignment horizontal="right" vertical="center"/>
    </xf>
    <xf numFmtId="166" fontId="13" fillId="15" borderId="15" xfId="1" applyNumberFormat="1" applyFont="1" applyFill="1" applyBorder="1" applyAlignment="1">
      <alignment horizontal="right" vertical="center"/>
    </xf>
    <xf numFmtId="0" fontId="12" fillId="13" borderId="25" xfId="0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center" vertical="center" wrapText="1"/>
    </xf>
    <xf numFmtId="0" fontId="12" fillId="13" borderId="15" xfId="0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left" vertical="center" wrapText="1"/>
    </xf>
    <xf numFmtId="166" fontId="13" fillId="16" borderId="15" xfId="1" applyNumberFormat="1" applyFont="1" applyFill="1" applyBorder="1" applyAlignment="1">
      <alignment horizontal="right" vertical="center"/>
    </xf>
    <xf numFmtId="43" fontId="13" fillId="0" borderId="15" xfId="1" applyBorder="1" applyAlignment="1">
      <alignment horizontal="right" vertical="center"/>
    </xf>
    <xf numFmtId="43" fontId="18" fillId="0" borderId="15" xfId="1" applyFont="1" applyBorder="1" applyAlignment="1">
      <alignment horizontal="right" vertical="center"/>
    </xf>
    <xf numFmtId="0" fontId="15" fillId="8" borderId="15" xfId="0" applyFont="1" applyFill="1" applyBorder="1" applyAlignment="1">
      <alignment horizontal="center" vertical="center" wrapText="1"/>
    </xf>
    <xf numFmtId="4" fontId="15" fillId="8" borderId="15" xfId="0" applyNumberFormat="1" applyFont="1" applyFill="1" applyBorder="1" applyAlignment="1">
      <alignment horizontal="right" vertical="center" wrapText="1"/>
    </xf>
    <xf numFmtId="0" fontId="15" fillId="9" borderId="25" xfId="0" applyFont="1" applyFill="1" applyBorder="1" applyAlignment="1">
      <alignment horizontal="center" vertical="center" wrapText="1"/>
    </xf>
    <xf numFmtId="0" fontId="15" fillId="13" borderId="25" xfId="0" applyFont="1" applyFill="1" applyBorder="1" applyAlignment="1">
      <alignment horizontal="center" vertical="center" wrapText="1"/>
    </xf>
    <xf numFmtId="4" fontId="15" fillId="12" borderId="35" xfId="0" applyNumberFormat="1" applyFont="1" applyFill="1" applyBorder="1" applyAlignment="1">
      <alignment horizontal="right" vertical="center"/>
    </xf>
    <xf numFmtId="0" fontId="12" fillId="17" borderId="25" xfId="0" applyFont="1" applyFill="1" applyBorder="1" applyAlignment="1">
      <alignment horizontal="center" vertical="center" wrapText="1"/>
    </xf>
    <xf numFmtId="0" fontId="12" fillId="17" borderId="15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left" vertical="center" wrapText="1"/>
    </xf>
    <xf numFmtId="4" fontId="15" fillId="17" borderId="15" xfId="0" applyNumberFormat="1" applyFont="1" applyFill="1" applyBorder="1" applyAlignment="1">
      <alignment horizontal="right" vertical="center"/>
    </xf>
    <xf numFmtId="4" fontId="15" fillId="17" borderId="34" xfId="0" applyNumberFormat="1" applyFont="1" applyFill="1" applyBorder="1" applyAlignment="1">
      <alignment horizontal="right" vertical="center"/>
    </xf>
    <xf numFmtId="166" fontId="13" fillId="0" borderId="35" xfId="1" applyNumberFormat="1" applyFont="1" applyBorder="1" applyAlignment="1">
      <alignment horizontal="right" vertical="center"/>
    </xf>
    <xf numFmtId="0" fontId="15" fillId="7" borderId="25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left" vertical="center" wrapText="1"/>
    </xf>
    <xf numFmtId="167" fontId="15" fillId="9" borderId="35" xfId="0" applyNumberFormat="1" applyFont="1" applyFill="1" applyBorder="1" applyAlignment="1">
      <alignment horizontal="right" vertical="center"/>
    </xf>
    <xf numFmtId="0" fontId="12" fillId="18" borderId="25" xfId="0" applyFont="1" applyFill="1" applyBorder="1" applyAlignment="1">
      <alignment horizontal="center" vertical="center" wrapText="1"/>
    </xf>
    <xf numFmtId="0" fontId="12" fillId="18" borderId="15" xfId="0" applyFont="1" applyFill="1" applyBorder="1" applyAlignment="1">
      <alignment horizontal="center" vertical="center" wrapText="1"/>
    </xf>
    <xf numFmtId="0" fontId="15" fillId="18" borderId="15" xfId="0" applyFont="1" applyFill="1" applyBorder="1" applyAlignment="1">
      <alignment horizontal="center" vertical="center" wrapText="1"/>
    </xf>
    <xf numFmtId="0" fontId="15" fillId="18" borderId="15" xfId="0" applyFont="1" applyFill="1" applyBorder="1" applyAlignment="1">
      <alignment horizontal="left" vertical="center" wrapText="1"/>
    </xf>
    <xf numFmtId="167" fontId="15" fillId="19" borderId="35" xfId="0" applyNumberFormat="1" applyFont="1" applyFill="1" applyBorder="1" applyAlignment="1">
      <alignment horizontal="right" vertical="center"/>
    </xf>
    <xf numFmtId="167" fontId="15" fillId="18" borderId="35" xfId="0" applyNumberFormat="1" applyFont="1" applyFill="1" applyBorder="1" applyAlignment="1">
      <alignment horizontal="right" vertical="center"/>
    </xf>
    <xf numFmtId="167" fontId="12" fillId="0" borderId="35" xfId="0" applyNumberFormat="1" applyFont="1" applyBorder="1" applyAlignment="1">
      <alignment horizontal="right" vertical="center"/>
    </xf>
    <xf numFmtId="4" fontId="12" fillId="0" borderId="34" xfId="0" applyNumberFormat="1" applyFont="1" applyBorder="1" applyAlignment="1">
      <alignment horizontal="right" vertical="center"/>
    </xf>
    <xf numFmtId="0" fontId="12" fillId="18" borderId="25" xfId="0" applyFont="1" applyFill="1" applyBorder="1"/>
    <xf numFmtId="0" fontId="12" fillId="18" borderId="15" xfId="0" applyFont="1" applyFill="1" applyBorder="1"/>
    <xf numFmtId="0" fontId="15" fillId="18" borderId="15" xfId="0" applyFont="1" applyFill="1" applyBorder="1"/>
    <xf numFmtId="0" fontId="12" fillId="18" borderId="0" xfId="0" applyFont="1" applyFill="1" applyBorder="1"/>
    <xf numFmtId="4" fontId="15" fillId="19" borderId="15" xfId="0" applyNumberFormat="1" applyFont="1" applyFill="1" applyBorder="1" applyAlignment="1">
      <alignment horizontal="right" vertical="center"/>
    </xf>
    <xf numFmtId="4" fontId="15" fillId="19" borderId="34" xfId="0" applyNumberFormat="1" applyFont="1" applyFill="1" applyBorder="1" applyAlignment="1">
      <alignment horizontal="right" vertical="center"/>
    </xf>
    <xf numFmtId="4" fontId="15" fillId="18" borderId="34" xfId="0" applyNumberFormat="1" applyFont="1" applyFill="1" applyBorder="1" applyAlignment="1">
      <alignment horizontal="right" vertical="center"/>
    </xf>
    <xf numFmtId="0" fontId="12" fillId="0" borderId="25" xfId="0" applyFont="1" applyBorder="1"/>
    <xf numFmtId="0" fontId="12" fillId="0" borderId="15" xfId="0" applyFont="1" applyBorder="1"/>
    <xf numFmtId="0" fontId="12" fillId="0" borderId="15" xfId="0" applyFont="1" applyBorder="1" applyAlignment="1">
      <alignment horizontal="center"/>
    </xf>
    <xf numFmtId="4" fontId="12" fillId="0" borderId="23" xfId="0" applyNumberFormat="1" applyFont="1" applyBorder="1" applyAlignment="1">
      <alignment horizontal="right" vertical="center"/>
    </xf>
    <xf numFmtId="43" fontId="13" fillId="0" borderId="0" xfId="1" applyAlignment="1">
      <alignment horizontal="right" vertical="center"/>
    </xf>
    <xf numFmtId="43" fontId="13" fillId="0" borderId="34" xfId="1" applyBorder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0" fontId="12" fillId="18" borderId="15" xfId="0" applyFont="1" applyFill="1" applyBorder="1" applyAlignment="1">
      <alignment horizontal="center"/>
    </xf>
    <xf numFmtId="167" fontId="15" fillId="18" borderId="15" xfId="0" applyNumberFormat="1" applyFont="1" applyFill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" fontId="15" fillId="9" borderId="15" xfId="0" applyNumberFormat="1" applyFont="1" applyFill="1" applyBorder="1" applyAlignment="1">
      <alignment vertical="center"/>
    </xf>
    <xf numFmtId="0" fontId="15" fillId="18" borderId="25" xfId="0" applyFont="1" applyFill="1" applyBorder="1" applyAlignment="1">
      <alignment horizontal="center" vertical="center" wrapText="1"/>
    </xf>
    <xf numFmtId="167" fontId="15" fillId="19" borderId="35" xfId="0" applyNumberFormat="1" applyFont="1" applyFill="1" applyBorder="1" applyAlignment="1">
      <alignment vertical="center"/>
    </xf>
    <xf numFmtId="167" fontId="15" fillId="18" borderId="35" xfId="0" applyNumberFormat="1" applyFont="1" applyFill="1" applyBorder="1" applyAlignment="1">
      <alignment vertical="center"/>
    </xf>
    <xf numFmtId="4" fontId="12" fillId="0" borderId="15" xfId="0" applyNumberFormat="1" applyFont="1" applyBorder="1" applyAlignment="1">
      <alignment vertical="center"/>
    </xf>
    <xf numFmtId="167" fontId="12" fillId="0" borderId="35" xfId="0" applyNumberFormat="1" applyFont="1" applyBorder="1" applyAlignment="1">
      <alignment vertical="center"/>
    </xf>
    <xf numFmtId="167" fontId="12" fillId="20" borderId="35" xfId="0" applyNumberFormat="1" applyFont="1" applyFill="1" applyBorder="1" applyAlignment="1">
      <alignment vertical="center"/>
    </xf>
    <xf numFmtId="166" fontId="18" fillId="0" borderId="15" xfId="1" applyNumberFormat="1" applyFont="1" applyBorder="1" applyAlignment="1">
      <alignment horizontal="right" vertical="center"/>
    </xf>
    <xf numFmtId="4" fontId="15" fillId="21" borderId="34" xfId="0" applyNumberFormat="1" applyFont="1" applyFill="1" applyBorder="1" applyAlignment="1">
      <alignment horizontal="right" vertical="center"/>
    </xf>
    <xf numFmtId="4" fontId="15" fillId="22" borderId="34" xfId="0" applyNumberFormat="1" applyFont="1" applyFill="1" applyBorder="1" applyAlignment="1">
      <alignment horizontal="right" vertical="center"/>
    </xf>
    <xf numFmtId="43" fontId="13" fillId="0" borderId="35" xfId="1" applyBorder="1" applyAlignment="1">
      <alignment horizontal="right" vertical="center"/>
    </xf>
    <xf numFmtId="167" fontId="15" fillId="19" borderId="15" xfId="0" applyNumberFormat="1" applyFont="1" applyFill="1" applyBorder="1" applyAlignment="1">
      <alignment vertical="center"/>
    </xf>
    <xf numFmtId="167" fontId="15" fillId="18" borderId="15" xfId="0" applyNumberFormat="1" applyFont="1" applyFill="1" applyBorder="1" applyAlignment="1">
      <alignment vertical="center"/>
    </xf>
    <xf numFmtId="43" fontId="13" fillId="0" borderId="15" xfId="1" applyBorder="1" applyAlignment="1">
      <alignment vertical="center"/>
    </xf>
    <xf numFmtId="4" fontId="15" fillId="23" borderId="34" xfId="0" applyNumberFormat="1" applyFont="1" applyFill="1" applyBorder="1" applyAlignment="1">
      <alignment horizontal="right" vertical="center"/>
    </xf>
    <xf numFmtId="167" fontId="12" fillId="0" borderId="15" xfId="0" applyNumberFormat="1" applyFont="1" applyBorder="1" applyAlignment="1">
      <alignment vertical="center"/>
    </xf>
    <xf numFmtId="0" fontId="15" fillId="0" borderId="25" xfId="0" applyFont="1" applyBorder="1" applyAlignment="1">
      <alignment horizontal="center" vertical="center" wrapText="1"/>
    </xf>
    <xf numFmtId="43" fontId="13" fillId="0" borderId="0" xfId="1" applyAlignment="1">
      <alignment vertical="center"/>
    </xf>
    <xf numFmtId="167" fontId="12" fillId="0" borderId="0" xfId="0" applyNumberFormat="1" applyFont="1" applyAlignment="1">
      <alignment vertical="center"/>
    </xf>
    <xf numFmtId="167" fontId="15" fillId="9" borderId="15" xfId="0" applyNumberFormat="1" applyFont="1" applyFill="1" applyBorder="1" applyAlignment="1">
      <alignment horizontal="right" vertical="center"/>
    </xf>
    <xf numFmtId="167" fontId="15" fillId="19" borderId="15" xfId="0" applyNumberFormat="1" applyFont="1" applyFill="1" applyBorder="1" applyAlignment="1">
      <alignment horizontal="right" vertical="center"/>
    </xf>
    <xf numFmtId="167" fontId="12" fillId="0" borderId="15" xfId="0" applyNumberFormat="1" applyFont="1" applyBorder="1" applyAlignment="1">
      <alignment horizontal="right" vertical="center"/>
    </xf>
    <xf numFmtId="43" fontId="19" fillId="0" borderId="15" xfId="1" applyFont="1" applyBorder="1" applyAlignment="1">
      <alignment horizontal="right" vertical="center"/>
    </xf>
    <xf numFmtId="43" fontId="19" fillId="0" borderId="15" xfId="1" applyFont="1" applyBorder="1" applyAlignment="1">
      <alignment vertical="center"/>
    </xf>
    <xf numFmtId="43" fontId="20" fillId="0" borderId="15" xfId="1" applyFont="1" applyBorder="1" applyAlignment="1">
      <alignment horizontal="right" vertical="center"/>
    </xf>
    <xf numFmtId="43" fontId="20" fillId="0" borderId="15" xfId="1" applyFont="1" applyBorder="1" applyAlignment="1">
      <alignment vertical="center"/>
    </xf>
    <xf numFmtId="167" fontId="15" fillId="19" borderId="23" xfId="0" applyNumberFormat="1" applyFont="1" applyFill="1" applyBorder="1" applyAlignment="1">
      <alignment vertical="center"/>
    </xf>
    <xf numFmtId="167" fontId="15" fillId="18" borderId="23" xfId="0" applyNumberFormat="1" applyFont="1" applyFill="1" applyBorder="1" applyAlignment="1">
      <alignment vertical="center"/>
    </xf>
    <xf numFmtId="43" fontId="13" fillId="0" borderId="35" xfId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43" fontId="13" fillId="0" borderId="18" xfId="1" applyBorder="1" applyAlignment="1">
      <alignment vertical="center"/>
    </xf>
    <xf numFmtId="43" fontId="13" fillId="0" borderId="37" xfId="1" applyBorder="1" applyAlignment="1">
      <alignment vertical="center"/>
    </xf>
    <xf numFmtId="167" fontId="12" fillId="0" borderId="18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43" fontId="13" fillId="0" borderId="15" xfId="1" applyBorder="1" applyAlignment="1">
      <alignment horizontal="right"/>
    </xf>
    <xf numFmtId="167" fontId="12" fillId="0" borderId="15" xfId="0" applyNumberFormat="1" applyFont="1" applyBorder="1" applyAlignment="1">
      <alignment horizontal="right"/>
    </xf>
    <xf numFmtId="167" fontId="15" fillId="9" borderId="15" xfId="0" applyNumberFormat="1" applyFont="1" applyFill="1" applyBorder="1" applyAlignment="1">
      <alignment vertical="center"/>
    </xf>
    <xf numFmtId="4" fontId="15" fillId="8" borderId="15" xfId="0" applyNumberFormat="1" applyFont="1" applyFill="1" applyBorder="1" applyAlignment="1">
      <alignment vertical="center"/>
    </xf>
    <xf numFmtId="0" fontId="15" fillId="7" borderId="15" xfId="0" applyFont="1" applyFill="1" applyBorder="1" applyAlignment="1">
      <alignment horizontal="center" vertical="center" wrapText="1"/>
    </xf>
    <xf numFmtId="4" fontId="15" fillId="24" borderId="15" xfId="0" applyNumberFormat="1" applyFont="1" applyFill="1" applyBorder="1" applyAlignment="1">
      <alignment horizontal="right" vertical="center"/>
    </xf>
    <xf numFmtId="167" fontId="15" fillId="25" borderId="15" xfId="0" applyNumberFormat="1" applyFont="1" applyFill="1" applyBorder="1" applyAlignment="1">
      <alignment horizontal="right" vertical="center"/>
    </xf>
    <xf numFmtId="167" fontId="15" fillId="26" borderId="15" xfId="0" applyNumberFormat="1" applyFont="1" applyFill="1" applyBorder="1" applyAlignment="1">
      <alignment horizontal="right" vertical="center"/>
    </xf>
    <xf numFmtId="167" fontId="12" fillId="18" borderId="15" xfId="0" applyNumberFormat="1" applyFont="1" applyFill="1" applyBorder="1" applyAlignment="1">
      <alignment horizontal="right" vertical="center"/>
    </xf>
    <xf numFmtId="0" fontId="12" fillId="8" borderId="15" xfId="0" applyFont="1" applyFill="1" applyBorder="1" applyAlignment="1">
      <alignment horizontal="left" vertical="center" wrapText="1"/>
    </xf>
    <xf numFmtId="4" fontId="12" fillId="8" borderId="15" xfId="0" applyNumberFormat="1" applyFont="1" applyFill="1" applyBorder="1" applyAlignment="1">
      <alignment horizontal="right" vertical="center"/>
    </xf>
    <xf numFmtId="0" fontId="12" fillId="27" borderId="15" xfId="0" applyFont="1" applyFill="1" applyBorder="1" applyAlignment="1">
      <alignment horizontal="center" vertical="center" wrapText="1"/>
    </xf>
    <xf numFmtId="0" fontId="15" fillId="27" borderId="15" xfId="0" applyFont="1" applyFill="1" applyBorder="1" applyAlignment="1">
      <alignment horizontal="center" vertical="center" wrapText="1"/>
    </xf>
    <xf numFmtId="0" fontId="12" fillId="27" borderId="15" xfId="0" applyFont="1" applyFill="1" applyBorder="1" applyAlignment="1">
      <alignment horizontal="left" vertical="center" wrapText="1"/>
    </xf>
    <xf numFmtId="4" fontId="12" fillId="28" borderId="15" xfId="0" applyNumberFormat="1" applyFont="1" applyFill="1" applyBorder="1" applyAlignment="1">
      <alignment horizontal="right" vertical="center"/>
    </xf>
    <xf numFmtId="4" fontId="12" fillId="29" borderId="15" xfId="0" applyNumberFormat="1" applyFont="1" applyFill="1" applyBorder="1" applyAlignment="1">
      <alignment horizontal="right" vertical="center"/>
    </xf>
    <xf numFmtId="4" fontId="12" fillId="27" borderId="15" xfId="0" applyNumberFormat="1" applyFont="1" applyFill="1" applyBorder="1" applyAlignment="1">
      <alignment horizontal="right" vertical="center"/>
    </xf>
    <xf numFmtId="4" fontId="12" fillId="30" borderId="15" xfId="0" applyNumberFormat="1" applyFont="1" applyFill="1" applyBorder="1" applyAlignment="1">
      <alignment horizontal="right" vertical="center"/>
    </xf>
    <xf numFmtId="0" fontId="12" fillId="31" borderId="15" xfId="0" applyFont="1" applyFill="1" applyBorder="1" applyAlignment="1">
      <alignment horizontal="center" vertical="center" wrapText="1"/>
    </xf>
    <xf numFmtId="0" fontId="15" fillId="31" borderId="15" xfId="0" applyFont="1" applyFill="1" applyBorder="1" applyAlignment="1">
      <alignment horizontal="center" vertical="center" wrapText="1"/>
    </xf>
    <xf numFmtId="0" fontId="12" fillId="31" borderId="15" xfId="0" applyFont="1" applyFill="1" applyBorder="1" applyAlignment="1">
      <alignment horizontal="left" vertical="center" wrapText="1"/>
    </xf>
    <xf numFmtId="4" fontId="12" fillId="32" borderId="15" xfId="0" applyNumberFormat="1" applyFont="1" applyFill="1" applyBorder="1" applyAlignment="1">
      <alignment horizontal="right" vertical="center"/>
    </xf>
    <xf numFmtId="4" fontId="12" fillId="12" borderId="15" xfId="0" applyNumberFormat="1" applyFont="1" applyFill="1" applyBorder="1" applyAlignment="1">
      <alignment horizontal="right" vertical="center"/>
    </xf>
    <xf numFmtId="4" fontId="12" fillId="31" borderId="15" xfId="0" applyNumberFormat="1" applyFont="1" applyFill="1" applyBorder="1" applyAlignment="1">
      <alignment horizontal="right" vertical="center"/>
    </xf>
    <xf numFmtId="4" fontId="12" fillId="13" borderId="15" xfId="0" applyNumberFormat="1" applyFont="1" applyFill="1" applyBorder="1" applyAlignment="1">
      <alignment horizontal="right" vertical="center"/>
    </xf>
    <xf numFmtId="4" fontId="12" fillId="0" borderId="0" xfId="0" applyNumberFormat="1" applyFont="1"/>
    <xf numFmtId="4" fontId="15" fillId="33" borderId="15" xfId="0" applyNumberFormat="1" applyFont="1" applyFill="1" applyBorder="1" applyAlignment="1">
      <alignment horizontal="right" vertical="center"/>
    </xf>
    <xf numFmtId="4" fontId="15" fillId="33" borderId="34" xfId="0" applyNumberFormat="1" applyFont="1" applyFill="1" applyBorder="1" applyAlignment="1">
      <alignment horizontal="right" vertical="center"/>
    </xf>
    <xf numFmtId="4" fontId="15" fillId="0" borderId="15" xfId="0" applyNumberFormat="1" applyFont="1" applyBorder="1" applyAlignment="1">
      <alignment horizontal="right" vertical="center"/>
    </xf>
    <xf numFmtId="0" fontId="12" fillId="34" borderId="25" xfId="0" applyFont="1" applyFill="1" applyBorder="1" applyAlignment="1">
      <alignment horizontal="center" vertical="center" wrapText="1"/>
    </xf>
    <xf numFmtId="0" fontId="12" fillId="34" borderId="15" xfId="0" applyFont="1" applyFill="1" applyBorder="1" applyAlignment="1">
      <alignment horizontal="center" vertical="center" wrapText="1"/>
    </xf>
    <xf numFmtId="0" fontId="15" fillId="34" borderId="15" xfId="0" applyFont="1" applyFill="1" applyBorder="1" applyAlignment="1">
      <alignment horizontal="center" vertical="center" wrapText="1"/>
    </xf>
    <xf numFmtId="0" fontId="15" fillId="34" borderId="15" xfId="0" applyFont="1" applyFill="1" applyBorder="1" applyAlignment="1">
      <alignment horizontal="left" vertical="center" wrapText="1"/>
    </xf>
    <xf numFmtId="165" fontId="12" fillId="3" borderId="15" xfId="0" applyNumberFormat="1" applyFont="1" applyFill="1" applyBorder="1" applyAlignment="1">
      <alignment vertical="center"/>
    </xf>
    <xf numFmtId="166" fontId="13" fillId="0" borderId="15" xfId="1" applyNumberFormat="1" applyFont="1" applyBorder="1" applyAlignment="1">
      <alignment vertical="center"/>
    </xf>
    <xf numFmtId="2" fontId="15" fillId="34" borderId="15" xfId="0" applyNumberFormat="1" applyFont="1" applyFill="1" applyBorder="1" applyAlignment="1">
      <alignment horizontal="right" vertical="center"/>
    </xf>
    <xf numFmtId="165" fontId="15" fillId="34" borderId="34" xfId="0" applyNumberFormat="1" applyFont="1" applyFill="1" applyBorder="1" applyAlignment="1">
      <alignment horizontal="right" vertical="center"/>
    </xf>
    <xf numFmtId="0" fontId="12" fillId="34" borderId="38" xfId="0" applyFont="1" applyFill="1" applyBorder="1" applyAlignment="1">
      <alignment horizontal="center" vertical="center" wrapText="1"/>
    </xf>
    <xf numFmtId="0" fontId="12" fillId="34" borderId="39" xfId="0" applyFont="1" applyFill="1" applyBorder="1" applyAlignment="1">
      <alignment horizontal="center" vertical="center" wrapText="1"/>
    </xf>
    <xf numFmtId="0" fontId="15" fillId="34" borderId="39" xfId="0" applyFont="1" applyFill="1" applyBorder="1" applyAlignment="1">
      <alignment horizontal="center" vertical="center" wrapText="1"/>
    </xf>
    <xf numFmtId="0" fontId="15" fillId="34" borderId="39" xfId="0" applyFont="1" applyFill="1" applyBorder="1" applyAlignment="1">
      <alignment horizontal="left" vertical="center" wrapText="1"/>
    </xf>
    <xf numFmtId="168" fontId="15" fillId="34" borderId="39" xfId="0" applyNumberFormat="1" applyFont="1" applyFill="1" applyBorder="1" applyAlignment="1">
      <alignment horizontal="right" vertical="center"/>
    </xf>
    <xf numFmtId="166" fontId="13" fillId="0" borderId="23" xfId="1" applyNumberFormat="1" applyFont="1" applyBorder="1" applyAlignment="1">
      <alignment horizontal="right" vertical="center"/>
    </xf>
    <xf numFmtId="168" fontId="15" fillId="34" borderId="15" xfId="0" applyNumberFormat="1" applyFont="1" applyFill="1" applyBorder="1" applyAlignment="1">
      <alignment horizontal="right" vertical="center"/>
    </xf>
    <xf numFmtId="0" fontId="12" fillId="0" borderId="40" xfId="0" applyFont="1" applyBorder="1"/>
    <xf numFmtId="0" fontId="12" fillId="0" borderId="41" xfId="0" applyFont="1" applyBorder="1"/>
    <xf numFmtId="0" fontId="12" fillId="0" borderId="41" xfId="0" applyFont="1" applyBorder="1" applyAlignment="1">
      <alignment horizontal="center"/>
    </xf>
    <xf numFmtId="165" fontId="12" fillId="0" borderId="41" xfId="0" applyNumberFormat="1" applyFont="1" applyBorder="1" applyAlignment="1">
      <alignment vertical="center"/>
    </xf>
    <xf numFmtId="166" fontId="13" fillId="0" borderId="41" xfId="1" applyNumberFormat="1" applyFont="1" applyBorder="1" applyAlignment="1">
      <alignment vertical="center"/>
    </xf>
    <xf numFmtId="164" fontId="12" fillId="0" borderId="0" xfId="0" applyNumberFormat="1" applyFont="1"/>
    <xf numFmtId="169" fontId="12" fillId="0" borderId="0" xfId="0" applyNumberFormat="1" applyFont="1"/>
    <xf numFmtId="166" fontId="13" fillId="0" borderId="0" xfId="1" applyNumberFormat="1" applyFont="1"/>
    <xf numFmtId="167" fontId="21" fillId="19" borderId="15" xfId="0" applyNumberFormat="1" applyFont="1" applyFill="1" applyBorder="1" applyAlignment="1">
      <alignment horizontal="right" vertical="center"/>
    </xf>
    <xf numFmtId="167" fontId="22" fillId="19" borderId="15" xfId="0" applyNumberFormat="1" applyFont="1" applyFill="1" applyBorder="1" applyAlignment="1">
      <alignment horizontal="right" vertical="center"/>
    </xf>
    <xf numFmtId="4" fontId="22" fillId="12" borderId="34" xfId="0" applyNumberFormat="1" applyFont="1" applyFill="1" applyBorder="1" applyAlignment="1">
      <alignment horizontal="right" vertical="center"/>
    </xf>
    <xf numFmtId="4" fontId="22" fillId="0" borderId="34" xfId="0" applyNumberFormat="1" applyFont="1" applyBorder="1" applyAlignment="1">
      <alignment horizontal="right" vertical="center"/>
    </xf>
    <xf numFmtId="43" fontId="13" fillId="0" borderId="0" xfId="1" applyBorder="1" applyAlignment="1">
      <alignment horizontal="right" vertical="center"/>
    </xf>
    <xf numFmtId="167" fontId="22" fillId="19" borderId="15" xfId="0" applyNumberFormat="1" applyFont="1" applyFill="1" applyBorder="1" applyAlignment="1">
      <alignment vertical="center"/>
    </xf>
    <xf numFmtId="4" fontId="22" fillId="9" borderId="15" xfId="0" applyNumberFormat="1" applyFont="1" applyFill="1" applyBorder="1" applyAlignment="1">
      <alignment horizontal="right" vertical="center"/>
    </xf>
    <xf numFmtId="4" fontId="22" fillId="8" borderId="15" xfId="0" applyNumberFormat="1" applyFont="1" applyFill="1" applyBorder="1" applyAlignment="1">
      <alignment horizontal="right" vertical="center"/>
    </xf>
    <xf numFmtId="167" fontId="22" fillId="9" borderId="15" xfId="0" applyNumberFormat="1" applyFont="1" applyFill="1" applyBorder="1" applyAlignment="1">
      <alignment horizontal="right" vertical="center"/>
    </xf>
    <xf numFmtId="4" fontId="22" fillId="7" borderId="15" xfId="0" applyNumberFormat="1" applyFont="1" applyFill="1" applyBorder="1" applyAlignment="1">
      <alignment horizontal="right" vertical="center"/>
    </xf>
    <xf numFmtId="167" fontId="22" fillId="25" borderId="15" xfId="0" applyNumberFormat="1" applyFont="1" applyFill="1" applyBorder="1" applyAlignment="1">
      <alignment horizontal="right" vertical="center"/>
    </xf>
    <xf numFmtId="167" fontId="23" fillId="18" borderId="15" xfId="0" applyNumberFormat="1" applyFont="1" applyFill="1" applyBorder="1" applyAlignment="1">
      <alignment horizontal="right" vertical="center"/>
    </xf>
    <xf numFmtId="168" fontId="15" fillId="34" borderId="23" xfId="0" applyNumberFormat="1" applyFont="1" applyFill="1" applyBorder="1" applyAlignment="1">
      <alignment horizontal="right" vertical="center"/>
    </xf>
    <xf numFmtId="4" fontId="15" fillId="23" borderId="35" xfId="0" applyNumberFormat="1" applyFont="1" applyFill="1" applyBorder="1" applyAlignment="1">
      <alignment horizontal="right" vertical="center"/>
    </xf>
    <xf numFmtId="167" fontId="22" fillId="9" borderId="35" xfId="0" applyNumberFormat="1" applyFont="1" applyFill="1" applyBorder="1" applyAlignment="1">
      <alignment horizontal="right" vertical="center"/>
    </xf>
    <xf numFmtId="165" fontId="12" fillId="4" borderId="16" xfId="0" applyNumberFormat="1" applyFont="1" applyFill="1" applyBorder="1" applyAlignment="1">
      <alignment horizontal="center" vertical="center" wrapText="1"/>
    </xf>
    <xf numFmtId="4" fontId="15" fillId="7" borderId="16" xfId="0" applyNumberFormat="1" applyFont="1" applyFill="1" applyBorder="1" applyAlignment="1">
      <alignment horizontal="right" vertical="center"/>
    </xf>
    <xf numFmtId="4" fontId="15" fillId="8" borderId="16" xfId="0" applyNumberFormat="1" applyFont="1" applyFill="1" applyBorder="1" applyAlignment="1">
      <alignment horizontal="right" vertical="center"/>
    </xf>
    <xf numFmtId="4" fontId="15" fillId="9" borderId="16" xfId="0" applyNumberFormat="1" applyFont="1" applyFill="1" applyBorder="1" applyAlignment="1">
      <alignment horizontal="right" vertical="center"/>
    </xf>
    <xf numFmtId="4" fontId="15" fillId="11" borderId="16" xfId="0" applyNumberFormat="1" applyFont="1" applyFill="1" applyBorder="1" applyAlignment="1">
      <alignment horizontal="right" vertical="center"/>
    </xf>
    <xf numFmtId="4" fontId="12" fillId="0" borderId="16" xfId="0" applyNumberFormat="1" applyFont="1" applyBorder="1" applyAlignment="1">
      <alignment horizontal="right" vertical="center"/>
    </xf>
    <xf numFmtId="4" fontId="15" fillId="13" borderId="16" xfId="0" applyNumberFormat="1" applyFont="1" applyFill="1" applyBorder="1" applyAlignment="1">
      <alignment horizontal="right" vertical="center"/>
    </xf>
    <xf numFmtId="4" fontId="15" fillId="8" borderId="16" xfId="0" applyNumberFormat="1" applyFont="1" applyFill="1" applyBorder="1" applyAlignment="1">
      <alignment horizontal="right" vertical="center" wrapText="1"/>
    </xf>
    <xf numFmtId="4" fontId="15" fillId="17" borderId="16" xfId="0" applyNumberFormat="1" applyFont="1" applyFill="1" applyBorder="1" applyAlignment="1">
      <alignment horizontal="right" vertical="center"/>
    </xf>
    <xf numFmtId="167" fontId="15" fillId="9" borderId="33" xfId="0" applyNumberFormat="1" applyFont="1" applyFill="1" applyBorder="1" applyAlignment="1">
      <alignment horizontal="right" vertical="center"/>
    </xf>
    <xf numFmtId="167" fontId="15" fillId="18" borderId="33" xfId="0" applyNumberFormat="1" applyFont="1" applyFill="1" applyBorder="1" applyAlignment="1">
      <alignment horizontal="right" vertical="center"/>
    </xf>
    <xf numFmtId="4" fontId="15" fillId="18" borderId="16" xfId="0" applyNumberFormat="1" applyFont="1" applyFill="1" applyBorder="1" applyAlignment="1">
      <alignment horizontal="right" vertical="center"/>
    </xf>
    <xf numFmtId="4" fontId="12" fillId="0" borderId="42" xfId="0" applyNumberFormat="1" applyFont="1" applyBorder="1" applyAlignment="1">
      <alignment horizontal="right" vertical="center"/>
    </xf>
    <xf numFmtId="4" fontId="12" fillId="0" borderId="17" xfId="0" applyNumberFormat="1" applyFont="1" applyBorder="1" applyAlignment="1">
      <alignment horizontal="right" vertical="center"/>
    </xf>
    <xf numFmtId="4" fontId="15" fillId="9" borderId="16" xfId="0" applyNumberFormat="1" applyFont="1" applyFill="1" applyBorder="1" applyAlignment="1">
      <alignment vertical="center"/>
    </xf>
    <xf numFmtId="167" fontId="15" fillId="18" borderId="33" xfId="0" applyNumberFormat="1" applyFont="1" applyFill="1" applyBorder="1" applyAlignment="1">
      <alignment vertical="center"/>
    </xf>
    <xf numFmtId="4" fontId="12" fillId="0" borderId="16" xfId="0" applyNumberFormat="1" applyFont="1" applyBorder="1" applyAlignment="1">
      <alignment vertical="center"/>
    </xf>
    <xf numFmtId="167" fontId="15" fillId="18" borderId="16" xfId="0" applyNumberFormat="1" applyFont="1" applyFill="1" applyBorder="1" applyAlignment="1">
      <alignment vertical="center"/>
    </xf>
    <xf numFmtId="167" fontId="12" fillId="0" borderId="16" xfId="0" applyNumberFormat="1" applyFont="1" applyBorder="1" applyAlignment="1">
      <alignment vertical="center"/>
    </xf>
    <xf numFmtId="167" fontId="15" fillId="9" borderId="16" xfId="0" applyNumberFormat="1" applyFont="1" applyFill="1" applyBorder="1" applyAlignment="1">
      <alignment horizontal="right" vertical="center"/>
    </xf>
    <xf numFmtId="167" fontId="15" fillId="18" borderId="16" xfId="0" applyNumberFormat="1" applyFont="1" applyFill="1" applyBorder="1" applyAlignment="1">
      <alignment horizontal="right" vertical="center"/>
    </xf>
    <xf numFmtId="167" fontId="15" fillId="18" borderId="42" xfId="0" applyNumberFormat="1" applyFont="1" applyFill="1" applyBorder="1" applyAlignment="1">
      <alignment vertical="center"/>
    </xf>
    <xf numFmtId="4" fontId="12" fillId="0" borderId="16" xfId="0" applyNumberFormat="1" applyFont="1" applyBorder="1" applyAlignment="1">
      <alignment horizontal="right"/>
    </xf>
    <xf numFmtId="167" fontId="15" fillId="9" borderId="16" xfId="0" applyNumberFormat="1" applyFont="1" applyFill="1" applyBorder="1" applyAlignment="1">
      <alignment vertical="center"/>
    </xf>
    <xf numFmtId="4" fontId="15" fillId="8" borderId="16" xfId="0" applyNumberFormat="1" applyFont="1" applyFill="1" applyBorder="1" applyAlignment="1">
      <alignment vertical="center"/>
    </xf>
    <xf numFmtId="4" fontId="15" fillId="24" borderId="16" xfId="0" applyNumberFormat="1" applyFont="1" applyFill="1" applyBorder="1" applyAlignment="1">
      <alignment horizontal="right" vertical="center"/>
    </xf>
    <xf numFmtId="167" fontId="15" fillId="26" borderId="16" xfId="0" applyNumberFormat="1" applyFont="1" applyFill="1" applyBorder="1" applyAlignment="1">
      <alignment horizontal="right" vertical="center"/>
    </xf>
    <xf numFmtId="167" fontId="12" fillId="18" borderId="16" xfId="0" applyNumberFormat="1" applyFont="1" applyFill="1" applyBorder="1" applyAlignment="1">
      <alignment horizontal="right" vertical="center"/>
    </xf>
    <xf numFmtId="4" fontId="12" fillId="8" borderId="16" xfId="0" applyNumberFormat="1" applyFont="1" applyFill="1" applyBorder="1" applyAlignment="1">
      <alignment horizontal="right" vertical="center"/>
    </xf>
    <xf numFmtId="4" fontId="12" fillId="27" borderId="16" xfId="0" applyNumberFormat="1" applyFont="1" applyFill="1" applyBorder="1" applyAlignment="1">
      <alignment horizontal="right" vertical="center"/>
    </xf>
    <xf numFmtId="4" fontId="12" fillId="31" borderId="16" xfId="0" applyNumberFormat="1" applyFont="1" applyFill="1" applyBorder="1" applyAlignment="1">
      <alignment horizontal="right" vertical="center"/>
    </xf>
    <xf numFmtId="4" fontId="15" fillId="0" borderId="16" xfId="0" applyNumberFormat="1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4" fontId="15" fillId="0" borderId="18" xfId="0" applyNumberFormat="1" applyFont="1" applyBorder="1" applyAlignment="1">
      <alignment horizontal="right" vertical="center"/>
    </xf>
    <xf numFmtId="166" fontId="13" fillId="0" borderId="18" xfId="1" applyNumberFormat="1" applyFont="1" applyBorder="1" applyAlignment="1">
      <alignment horizontal="right" vertical="center"/>
    </xf>
    <xf numFmtId="166" fontId="13" fillId="0" borderId="37" xfId="1" applyNumberFormat="1" applyFont="1" applyBorder="1" applyAlignment="1">
      <alignment horizontal="right" vertical="center"/>
    </xf>
    <xf numFmtId="4" fontId="15" fillId="0" borderId="36" xfId="0" applyNumberFormat="1" applyFont="1" applyBorder="1" applyAlignment="1">
      <alignment horizontal="right" vertical="center"/>
    </xf>
    <xf numFmtId="0" fontId="12" fillId="5" borderId="45" xfId="0" applyFont="1" applyFill="1" applyBorder="1" applyAlignment="1">
      <alignment horizontal="center" vertical="center" wrapText="1"/>
    </xf>
    <xf numFmtId="166" fontId="13" fillId="0" borderId="34" xfId="1" applyNumberFormat="1" applyFont="1" applyBorder="1" applyAlignment="1">
      <alignment horizontal="right" vertical="center"/>
    </xf>
    <xf numFmtId="166" fontId="13" fillId="14" borderId="34" xfId="1" applyNumberFormat="1" applyFont="1" applyFill="1" applyBorder="1" applyAlignment="1">
      <alignment horizontal="right" vertical="center"/>
    </xf>
    <xf numFmtId="166" fontId="13" fillId="15" borderId="34" xfId="1" applyNumberFormat="1" applyFont="1" applyFill="1" applyBorder="1" applyAlignment="1">
      <alignment horizontal="right" vertical="center"/>
    </xf>
    <xf numFmtId="166" fontId="13" fillId="16" borderId="34" xfId="1" applyNumberFormat="1" applyFont="1" applyFill="1" applyBorder="1" applyAlignment="1">
      <alignment horizontal="right" vertical="center"/>
    </xf>
    <xf numFmtId="43" fontId="13" fillId="0" borderId="0" xfId="1" applyBorder="1" applyAlignment="1">
      <alignment vertical="center"/>
    </xf>
    <xf numFmtId="0" fontId="12" fillId="27" borderId="25" xfId="0" applyFont="1" applyFill="1" applyBorder="1" applyAlignment="1">
      <alignment horizontal="center" vertical="center" wrapText="1"/>
    </xf>
    <xf numFmtId="0" fontId="12" fillId="31" borderId="25" xfId="0" applyFont="1" applyFill="1" applyBorder="1" applyAlignment="1">
      <alignment horizontal="center" vertical="center" wrapText="1"/>
    </xf>
    <xf numFmtId="4" fontId="12" fillId="0" borderId="0" xfId="0" applyNumberFormat="1" applyFont="1" applyBorder="1"/>
    <xf numFmtId="0" fontId="12" fillId="17" borderId="38" xfId="0" applyFont="1" applyFill="1" applyBorder="1" applyAlignment="1">
      <alignment horizontal="center" vertical="center" wrapText="1"/>
    </xf>
    <xf numFmtId="0" fontId="15" fillId="17" borderId="39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5" fillId="17" borderId="39" xfId="0" applyFont="1" applyFill="1" applyBorder="1" applyAlignment="1">
      <alignment horizontal="left" vertical="center" wrapText="1"/>
    </xf>
    <xf numFmtId="4" fontId="15" fillId="33" borderId="39" xfId="0" applyNumberFormat="1" applyFont="1" applyFill="1" applyBorder="1" applyAlignment="1">
      <alignment horizontal="right" vertical="center"/>
    </xf>
    <xf numFmtId="4" fontId="15" fillId="33" borderId="46" xfId="0" applyNumberFormat="1" applyFont="1" applyFill="1" applyBorder="1" applyAlignment="1">
      <alignment horizontal="right" vertical="center"/>
    </xf>
    <xf numFmtId="166" fontId="18" fillId="0" borderId="0" xfId="1" applyNumberFormat="1" applyFont="1" applyAlignment="1">
      <alignment vertical="center"/>
    </xf>
    <xf numFmtId="165" fontId="23" fillId="4" borderId="15" xfId="0" applyNumberFormat="1" applyFont="1" applyFill="1" applyBorder="1" applyAlignment="1">
      <alignment horizontal="center" vertical="center" wrapText="1"/>
    </xf>
    <xf numFmtId="4" fontId="22" fillId="12" borderId="15" xfId="0" applyNumberFormat="1" applyFont="1" applyFill="1" applyBorder="1" applyAlignment="1">
      <alignment horizontal="right" vertical="center"/>
    </xf>
    <xf numFmtId="166" fontId="18" fillId="14" borderId="15" xfId="1" applyNumberFormat="1" applyFont="1" applyFill="1" applyBorder="1" applyAlignment="1">
      <alignment horizontal="right" vertical="center"/>
    </xf>
    <xf numFmtId="166" fontId="18" fillId="15" borderId="15" xfId="1" applyNumberFormat="1" applyFont="1" applyFill="1" applyBorder="1" applyAlignment="1">
      <alignment horizontal="right" vertical="center"/>
    </xf>
    <xf numFmtId="166" fontId="18" fillId="16" borderId="15" xfId="1" applyNumberFormat="1" applyFont="1" applyFill="1" applyBorder="1" applyAlignment="1">
      <alignment horizontal="right" vertical="center"/>
    </xf>
    <xf numFmtId="166" fontId="18" fillId="0" borderId="35" xfId="1" applyNumberFormat="1" applyFont="1" applyBorder="1" applyAlignment="1">
      <alignment horizontal="right" vertical="center"/>
    </xf>
    <xf numFmtId="167" fontId="22" fillId="19" borderId="35" xfId="0" applyNumberFormat="1" applyFont="1" applyFill="1" applyBorder="1" applyAlignment="1">
      <alignment horizontal="right" vertical="center"/>
    </xf>
    <xf numFmtId="4" fontId="22" fillId="19" borderId="15" xfId="0" applyNumberFormat="1" applyFont="1" applyFill="1" applyBorder="1" applyAlignment="1">
      <alignment horizontal="right" vertical="center"/>
    </xf>
    <xf numFmtId="4" fontId="22" fillId="9" borderId="15" xfId="0" applyNumberFormat="1" applyFont="1" applyFill="1" applyBorder="1" applyAlignment="1">
      <alignment vertical="center"/>
    </xf>
    <xf numFmtId="167" fontId="22" fillId="19" borderId="35" xfId="0" applyNumberFormat="1" applyFont="1" applyFill="1" applyBorder="1" applyAlignment="1">
      <alignment vertical="center"/>
    </xf>
    <xf numFmtId="167" fontId="22" fillId="19" borderId="23" xfId="0" applyNumberFormat="1" applyFont="1" applyFill="1" applyBorder="1" applyAlignment="1">
      <alignment vertical="center"/>
    </xf>
    <xf numFmtId="43" fontId="18" fillId="0" borderId="35" xfId="1" applyFont="1" applyBorder="1" applyAlignment="1">
      <alignment vertical="center"/>
    </xf>
    <xf numFmtId="43" fontId="18" fillId="0" borderId="37" xfId="1" applyFont="1" applyBorder="1" applyAlignment="1">
      <alignment vertical="center"/>
    </xf>
    <xf numFmtId="167" fontId="22" fillId="9" borderId="15" xfId="0" applyNumberFormat="1" applyFont="1" applyFill="1" applyBorder="1" applyAlignment="1">
      <alignment vertical="center"/>
    </xf>
    <xf numFmtId="4" fontId="22" fillId="8" borderId="15" xfId="0" applyNumberFormat="1" applyFont="1" applyFill="1" applyBorder="1" applyAlignment="1">
      <alignment vertical="center"/>
    </xf>
    <xf numFmtId="4" fontId="23" fillId="8" borderId="15" xfId="0" applyNumberFormat="1" applyFont="1" applyFill="1" applyBorder="1" applyAlignment="1">
      <alignment horizontal="right" vertical="center"/>
    </xf>
    <xf numFmtId="4" fontId="23" fillId="28" borderId="15" xfId="0" applyNumberFormat="1" applyFont="1" applyFill="1" applyBorder="1" applyAlignment="1">
      <alignment horizontal="right" vertical="center"/>
    </xf>
    <xf numFmtId="4" fontId="23" fillId="32" borderId="15" xfId="0" applyNumberFormat="1" applyFont="1" applyFill="1" applyBorder="1" applyAlignment="1">
      <alignment horizontal="right" vertical="center"/>
    </xf>
    <xf numFmtId="4" fontId="22" fillId="33" borderId="39" xfId="0" applyNumberFormat="1" applyFont="1" applyFill="1" applyBorder="1" applyAlignment="1">
      <alignment horizontal="right" vertical="center"/>
    </xf>
    <xf numFmtId="166" fontId="18" fillId="0" borderId="37" xfId="1" applyNumberFormat="1" applyFont="1" applyBorder="1" applyAlignment="1">
      <alignment horizontal="right" vertical="center"/>
    </xf>
    <xf numFmtId="166" fontId="18" fillId="0" borderId="41" xfId="1" applyNumberFormat="1" applyFont="1" applyBorder="1" applyAlignment="1">
      <alignment vertical="center"/>
    </xf>
    <xf numFmtId="166" fontId="18" fillId="0" borderId="0" xfId="1" applyNumberFormat="1" applyFont="1"/>
    <xf numFmtId="4" fontId="12" fillId="23" borderId="34" xfId="0" applyNumberFormat="1" applyFont="1" applyFill="1" applyBorder="1" applyAlignment="1">
      <alignment horizontal="right" vertical="center"/>
    </xf>
    <xf numFmtId="165" fontId="23" fillId="0" borderId="0" xfId="0" applyNumberFormat="1" applyFont="1" applyAlignment="1">
      <alignment vertical="center"/>
    </xf>
    <xf numFmtId="4" fontId="22" fillId="8" borderId="34" xfId="0" applyNumberFormat="1" applyFont="1" applyFill="1" applyBorder="1" applyAlignment="1">
      <alignment horizontal="right" vertical="center"/>
    </xf>
    <xf numFmtId="4" fontId="22" fillId="9" borderId="34" xfId="0" applyNumberFormat="1" applyFont="1" applyFill="1" applyBorder="1" applyAlignment="1">
      <alignment horizontal="right" vertical="center"/>
    </xf>
    <xf numFmtId="4" fontId="23" fillId="0" borderId="15" xfId="0" applyNumberFormat="1" applyFont="1" applyBorder="1" applyAlignment="1">
      <alignment horizontal="right" vertical="center"/>
    </xf>
    <xf numFmtId="167" fontId="23" fillId="0" borderId="35" xfId="0" applyNumberFormat="1" applyFont="1" applyBorder="1" applyAlignment="1">
      <alignment horizontal="right" vertical="center"/>
    </xf>
    <xf numFmtId="4" fontId="23" fillId="0" borderId="34" xfId="0" applyNumberFormat="1" applyFont="1" applyBorder="1" applyAlignment="1">
      <alignment horizontal="right" vertical="center"/>
    </xf>
    <xf numFmtId="4" fontId="22" fillId="19" borderId="34" xfId="0" applyNumberFormat="1" applyFont="1" applyFill="1" applyBorder="1" applyAlignment="1">
      <alignment horizontal="right" vertical="center"/>
    </xf>
    <xf numFmtId="43" fontId="18" fillId="0" borderId="0" xfId="1" applyFont="1" applyAlignment="1">
      <alignment horizontal="right" vertical="center"/>
    </xf>
    <xf numFmtId="43" fontId="18" fillId="0" borderId="34" xfId="1" applyFont="1" applyBorder="1" applyAlignment="1">
      <alignment horizontal="right" vertical="center"/>
    </xf>
    <xf numFmtId="167" fontId="23" fillId="0" borderId="35" xfId="0" applyNumberFormat="1" applyFont="1" applyBorder="1" applyAlignment="1">
      <alignment vertical="center"/>
    </xf>
    <xf numFmtId="167" fontId="23" fillId="20" borderId="35" xfId="0" applyNumberFormat="1" applyFont="1" applyFill="1" applyBorder="1" applyAlignment="1">
      <alignment vertical="center"/>
    </xf>
    <xf numFmtId="4" fontId="22" fillId="21" borderId="34" xfId="0" applyNumberFormat="1" applyFont="1" applyFill="1" applyBorder="1" applyAlignment="1">
      <alignment horizontal="right" vertical="center"/>
    </xf>
    <xf numFmtId="4" fontId="22" fillId="22" borderId="34" xfId="0" applyNumberFormat="1" applyFont="1" applyFill="1" applyBorder="1" applyAlignment="1">
      <alignment horizontal="right" vertical="center"/>
    </xf>
    <xf numFmtId="43" fontId="18" fillId="0" borderId="35" xfId="1" applyFont="1" applyBorder="1" applyAlignment="1">
      <alignment horizontal="right" vertical="center"/>
    </xf>
    <xf numFmtId="43" fontId="18" fillId="0" borderId="15" xfId="1" applyFont="1" applyBorder="1" applyAlignment="1">
      <alignment vertical="center"/>
    </xf>
    <xf numFmtId="4" fontId="22" fillId="23" borderId="34" xfId="0" applyNumberFormat="1" applyFont="1" applyFill="1" applyBorder="1" applyAlignment="1">
      <alignment horizontal="right" vertical="center"/>
    </xf>
    <xf numFmtId="43" fontId="18" fillId="0" borderId="0" xfId="1" applyFont="1" applyAlignment="1">
      <alignment vertical="center"/>
    </xf>
    <xf numFmtId="43" fontId="18" fillId="0" borderId="18" xfId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43" fontId="18" fillId="0" borderId="15" xfId="1" applyFont="1" applyBorder="1" applyAlignment="1">
      <alignment horizontal="right"/>
    </xf>
    <xf numFmtId="4" fontId="22" fillId="7" borderId="34" xfId="0" applyNumberFormat="1" applyFont="1" applyFill="1" applyBorder="1" applyAlignment="1">
      <alignment horizontal="right" vertical="center"/>
    </xf>
    <xf numFmtId="167" fontId="23" fillId="0" borderId="15" xfId="0" applyNumberFormat="1" applyFont="1" applyBorder="1" applyAlignment="1">
      <alignment horizontal="right" vertical="center"/>
    </xf>
    <xf numFmtId="4" fontId="23" fillId="29" borderId="15" xfId="0" applyNumberFormat="1" applyFont="1" applyFill="1" applyBorder="1" applyAlignment="1">
      <alignment horizontal="right" vertical="center"/>
    </xf>
    <xf numFmtId="4" fontId="23" fillId="12" borderId="15" xfId="0" applyNumberFormat="1" applyFont="1" applyFill="1" applyBorder="1" applyAlignment="1">
      <alignment horizontal="right" vertical="center"/>
    </xf>
    <xf numFmtId="4" fontId="22" fillId="0" borderId="15" xfId="0" applyNumberFormat="1" applyFont="1" applyBorder="1" applyAlignment="1">
      <alignment horizontal="right" vertical="center"/>
    </xf>
    <xf numFmtId="2" fontId="22" fillId="34" borderId="15" xfId="0" applyNumberFormat="1" applyFont="1" applyFill="1" applyBorder="1" applyAlignment="1">
      <alignment horizontal="right" vertical="center"/>
    </xf>
    <xf numFmtId="165" fontId="22" fillId="34" borderId="34" xfId="0" applyNumberFormat="1" applyFont="1" applyFill="1" applyBorder="1" applyAlignment="1">
      <alignment horizontal="right" vertical="center"/>
    </xf>
    <xf numFmtId="168" fontId="22" fillId="34" borderId="15" xfId="0" applyNumberFormat="1" applyFont="1" applyFill="1" applyBorder="1" applyAlignment="1">
      <alignment horizontal="right" vertical="center"/>
    </xf>
    <xf numFmtId="165" fontId="23" fillId="0" borderId="41" xfId="0" applyNumberFormat="1" applyFont="1" applyBorder="1" applyAlignment="1">
      <alignment vertical="center"/>
    </xf>
    <xf numFmtId="0" fontId="26" fillId="0" borderId="0" xfId="0" applyFont="1"/>
    <xf numFmtId="43" fontId="13" fillId="0" borderId="15" xfId="1" applyFont="1" applyBorder="1" applyAlignment="1">
      <alignment horizontal="right" vertical="center"/>
    </xf>
    <xf numFmtId="4" fontId="15" fillId="35" borderId="34" xfId="0" applyNumberFormat="1" applyFont="1" applyFill="1" applyBorder="1" applyAlignment="1">
      <alignment horizontal="right" vertical="center"/>
    </xf>
    <xf numFmtId="4" fontId="12" fillId="36" borderId="34" xfId="0" applyNumberFormat="1" applyFont="1" applyFill="1" applyBorder="1" applyAlignment="1">
      <alignment horizontal="right" vertical="center"/>
    </xf>
    <xf numFmtId="4" fontId="12" fillId="37" borderId="34" xfId="0" applyNumberFormat="1" applyFont="1" applyFill="1" applyBorder="1" applyAlignment="1">
      <alignment horizontal="right" vertical="center"/>
    </xf>
    <xf numFmtId="4" fontId="12" fillId="14" borderId="34" xfId="0" applyNumberFormat="1" applyFont="1" applyFill="1" applyBorder="1" applyAlignment="1">
      <alignment horizontal="right" vertical="center"/>
    </xf>
    <xf numFmtId="4" fontId="12" fillId="38" borderId="34" xfId="0" applyNumberFormat="1" applyFont="1" applyFill="1" applyBorder="1" applyAlignment="1">
      <alignment horizontal="right" vertical="center"/>
    </xf>
    <xf numFmtId="43" fontId="13" fillId="0" borderId="35" xfId="1" applyFont="1" applyBorder="1" applyAlignment="1">
      <alignment vertical="center"/>
    </xf>
    <xf numFmtId="43" fontId="13" fillId="0" borderId="37" xfId="1" applyFont="1" applyBorder="1" applyAlignment="1">
      <alignment vertical="center"/>
    </xf>
    <xf numFmtId="43" fontId="13" fillId="0" borderId="34" xfId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2" fillId="4" borderId="25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47" xfId="0" applyFont="1" applyBorder="1" applyAlignment="1">
      <alignment horizontal="center" wrapText="1"/>
    </xf>
    <xf numFmtId="0" fontId="15" fillId="0" borderId="48" xfId="0" applyFont="1" applyBorder="1" applyAlignment="1">
      <alignment horizontal="center" wrapText="1"/>
    </xf>
    <xf numFmtId="0" fontId="15" fillId="0" borderId="44" xfId="0" applyFont="1" applyBorder="1" applyAlignment="1">
      <alignment horizontal="center" wrapText="1"/>
    </xf>
    <xf numFmtId="0" fontId="16" fillId="0" borderId="27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</cellXfs>
  <cellStyles count="2">
    <cellStyle name="Normalno" xfId="0" builtinId="0"/>
    <cellStyle name="Zarez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0"/>
  <sheetViews>
    <sheetView zoomScaleNormal="100" workbookViewId="0">
      <selection activeCell="L9" sqref="L9"/>
    </sheetView>
  </sheetViews>
  <sheetFormatPr defaultColWidth="14.42578125" defaultRowHeight="15" x14ac:dyDescent="0.25"/>
  <cols>
    <col min="1" max="1" width="11.5703125" customWidth="1"/>
    <col min="2" max="2" width="34.28515625" customWidth="1"/>
    <col min="3" max="4" width="25" customWidth="1"/>
    <col min="5" max="5" width="17.85546875" hidden="1" customWidth="1"/>
    <col min="6" max="6" width="25" hidden="1" customWidth="1"/>
    <col min="7" max="7" width="22.7109375" customWidth="1"/>
    <col min="8" max="11" width="8.7109375" customWidth="1"/>
  </cols>
  <sheetData>
    <row r="1" spans="1:11" x14ac:dyDescent="0.25">
      <c r="A1" s="42"/>
      <c r="B1" s="42"/>
      <c r="C1" s="42"/>
      <c r="D1" s="42"/>
      <c r="E1" s="42"/>
      <c r="F1" s="42"/>
      <c r="G1" s="1"/>
      <c r="H1" s="1"/>
      <c r="I1" s="1"/>
      <c r="J1" s="1"/>
      <c r="K1" s="1"/>
    </row>
    <row r="2" spans="1:11" ht="38.25" customHeight="1" x14ac:dyDescent="0.25">
      <c r="A2" s="362" t="s">
        <v>209</v>
      </c>
      <c r="B2" s="362"/>
      <c r="C2" s="362"/>
      <c r="D2" s="362"/>
      <c r="E2" s="362"/>
      <c r="F2" s="362"/>
      <c r="G2" s="1"/>
      <c r="H2" s="1"/>
      <c r="I2" s="1"/>
      <c r="J2" s="1"/>
      <c r="K2" s="1"/>
    </row>
    <row r="3" spans="1:11" ht="54" customHeight="1" x14ac:dyDescent="0.25">
      <c r="A3" s="363" t="s">
        <v>17</v>
      </c>
      <c r="B3" s="364" t="s">
        <v>16</v>
      </c>
      <c r="C3" s="40" t="s">
        <v>210</v>
      </c>
      <c r="D3" s="40" t="s">
        <v>12</v>
      </c>
      <c r="E3" s="41" t="s">
        <v>14</v>
      </c>
      <c r="F3" s="41" t="s">
        <v>13</v>
      </c>
      <c r="G3" s="40" t="s">
        <v>207</v>
      </c>
      <c r="H3" s="1"/>
      <c r="I3" s="1"/>
      <c r="J3" s="1"/>
      <c r="K3" s="1"/>
    </row>
    <row r="4" spans="1:11" ht="36.75" x14ac:dyDescent="0.25">
      <c r="A4" s="363"/>
      <c r="B4" s="364"/>
      <c r="C4" s="40" t="s">
        <v>10</v>
      </c>
      <c r="D4" s="40" t="s">
        <v>10</v>
      </c>
      <c r="E4" s="41" t="s">
        <v>11</v>
      </c>
      <c r="F4" s="41" t="s">
        <v>11</v>
      </c>
      <c r="G4" s="40" t="s">
        <v>10</v>
      </c>
      <c r="H4" s="1"/>
      <c r="I4" s="1"/>
      <c r="J4" s="1"/>
      <c r="K4" s="1"/>
    </row>
    <row r="5" spans="1:11" ht="18" x14ac:dyDescent="0.25">
      <c r="A5" s="39">
        <v>6</v>
      </c>
      <c r="B5" s="38" t="s">
        <v>9</v>
      </c>
      <c r="C5" s="24">
        <f>'Osnovni račun - prilog 3  '!M5</f>
        <v>1045700</v>
      </c>
      <c r="D5" s="24">
        <f>'Osnovni račun - prilog 3  '!Z5</f>
        <v>1052800</v>
      </c>
      <c r="E5" s="20"/>
      <c r="F5" s="20"/>
      <c r="G5" s="24">
        <f>'Osnovni račun - prilog 3  '!AE5</f>
        <v>1057900</v>
      </c>
      <c r="H5" s="1"/>
      <c r="I5" s="1"/>
      <c r="J5" s="1"/>
      <c r="K5" s="1"/>
    </row>
    <row r="6" spans="1:11" x14ac:dyDescent="0.25">
      <c r="A6" s="36">
        <v>66</v>
      </c>
      <c r="B6" s="37" t="s">
        <v>8</v>
      </c>
      <c r="C6" s="33">
        <f>'Osnovni račun - prilog 3  '!G10</f>
        <v>612700</v>
      </c>
      <c r="D6" s="33">
        <f>'Osnovni račun - prilog 3  '!Z10</f>
        <v>619800</v>
      </c>
      <c r="E6" s="34"/>
      <c r="F6" s="34"/>
      <c r="G6" s="33">
        <f>'Osnovni račun - prilog 3  '!AE10</f>
        <v>624900</v>
      </c>
      <c r="H6" s="1"/>
      <c r="I6" s="1"/>
      <c r="J6" s="1"/>
      <c r="K6" s="1"/>
    </row>
    <row r="7" spans="1:11" ht="15.75" thickBot="1" x14ac:dyDescent="0.3">
      <c r="A7" s="36">
        <v>67</v>
      </c>
      <c r="B7" s="35" t="s">
        <v>7</v>
      </c>
      <c r="C7" s="33">
        <f>'Osnovni račun - prilog 3  '!K14</f>
        <v>433000</v>
      </c>
      <c r="D7" s="33">
        <f>'Osnovni račun - prilog 3  '!Z14</f>
        <v>433000</v>
      </c>
      <c r="E7" s="34"/>
      <c r="F7" s="34"/>
      <c r="G7" s="33">
        <f>'Osnovni račun - prilog 3  '!AE14</f>
        <v>433000</v>
      </c>
      <c r="H7" s="1"/>
      <c r="I7" s="1"/>
      <c r="J7" s="1"/>
      <c r="K7" s="1"/>
    </row>
    <row r="8" spans="1:11" ht="19.5" thickTop="1" thickBot="1" x14ac:dyDescent="0.3">
      <c r="A8" s="32"/>
      <c r="B8" s="31" t="s">
        <v>6</v>
      </c>
      <c r="C8" s="29">
        <f>'Osnovni račun - prilog 3  '!M26</f>
        <v>1045700</v>
      </c>
      <c r="D8" s="29">
        <f>'Osnovni račun - prilog 3  '!Z26</f>
        <v>1052800</v>
      </c>
      <c r="E8" s="30"/>
      <c r="F8" s="30"/>
      <c r="G8" s="29">
        <f>'Osnovni račun - prilog 3  '!AE26</f>
        <v>1057900</v>
      </c>
      <c r="H8" s="14"/>
      <c r="I8" s="14"/>
      <c r="J8" s="14"/>
      <c r="K8" s="14"/>
    </row>
    <row r="9" spans="1:11" ht="18.75" thickTop="1" x14ac:dyDescent="0.25">
      <c r="A9" s="28"/>
      <c r="B9" s="27"/>
      <c r="C9" s="25"/>
      <c r="D9" s="25"/>
      <c r="E9" s="26"/>
      <c r="F9" s="26"/>
      <c r="G9" s="25"/>
      <c r="H9" s="14"/>
      <c r="I9" s="14"/>
      <c r="J9" s="14"/>
      <c r="K9" s="14"/>
    </row>
    <row r="10" spans="1:11" ht="18" x14ac:dyDescent="0.25">
      <c r="A10" s="23">
        <v>3</v>
      </c>
      <c r="B10" s="22" t="s">
        <v>5</v>
      </c>
      <c r="C10" s="20">
        <f>'Osnovni račun - prilog 3  '!M28</f>
        <v>978200</v>
      </c>
      <c r="D10" s="24">
        <f>'Osnovni račun - prilog 3  '!Z28</f>
        <v>1002100</v>
      </c>
      <c r="E10" s="24"/>
      <c r="F10" s="20"/>
      <c r="G10" s="24">
        <f>'Osnovni račun - prilog 3  '!AE28</f>
        <v>1021200</v>
      </c>
      <c r="H10" s="1"/>
      <c r="I10" s="1"/>
      <c r="J10" s="1"/>
      <c r="K10" s="1"/>
    </row>
    <row r="11" spans="1:11" ht="36" x14ac:dyDescent="0.25">
      <c r="A11" s="23">
        <v>4</v>
      </c>
      <c r="B11" s="22" t="s">
        <v>4</v>
      </c>
      <c r="C11" s="20">
        <f>'Osnovni račun - prilog 3  '!M167</f>
        <v>17500</v>
      </c>
      <c r="D11" s="24">
        <f>'Osnovni račun - prilog 3  '!Z167</f>
        <v>10700</v>
      </c>
      <c r="E11" s="24"/>
      <c r="F11" s="20"/>
      <c r="G11" s="24">
        <f>'Osnovni račun - prilog 3  '!AE167</f>
        <v>11700</v>
      </c>
      <c r="H11" s="1"/>
      <c r="I11" s="1"/>
      <c r="J11" s="1"/>
      <c r="K11" s="1"/>
    </row>
    <row r="12" spans="1:11" ht="18.75" thickBot="1" x14ac:dyDescent="0.3">
      <c r="A12" s="23">
        <v>92</v>
      </c>
      <c r="B12" s="22" t="s">
        <v>3</v>
      </c>
      <c r="C12" s="20">
        <f>'Osnovni račun - prilog 3  '!M197</f>
        <v>50000</v>
      </c>
      <c r="D12" s="20">
        <f>'Osnovni račun - prilog 3  '!Z197</f>
        <v>40000</v>
      </c>
      <c r="E12" s="20"/>
      <c r="F12" s="21"/>
      <c r="G12" s="20">
        <f>'Osnovni račun - prilog 3  '!AE197</f>
        <v>25000</v>
      </c>
      <c r="H12" s="1"/>
      <c r="I12" s="1"/>
      <c r="J12" s="1"/>
      <c r="K12" s="1"/>
    </row>
    <row r="13" spans="1:11" ht="19.5" thickTop="1" thickBot="1" x14ac:dyDescent="0.3">
      <c r="A13" s="19"/>
      <c r="B13" s="18" t="s">
        <v>2</v>
      </c>
      <c r="C13" s="15">
        <f>'Osnovni račun - prilog 3  '!M201</f>
        <v>1045700</v>
      </c>
      <c r="D13" s="15">
        <f>'Osnovni račun - prilog 3  '!Z201</f>
        <v>1052800</v>
      </c>
      <c r="E13" s="17"/>
      <c r="F13" s="16"/>
      <c r="G13" s="15">
        <f>'Osnovni račun - prilog 3  '!AE201</f>
        <v>1057900</v>
      </c>
      <c r="H13" s="14"/>
      <c r="I13" s="14"/>
      <c r="J13" s="14"/>
      <c r="K13" s="14"/>
    </row>
    <row r="14" spans="1:11" ht="35.25" customHeight="1" thickTop="1" thickBot="1" x14ac:dyDescent="0.3">
      <c r="A14" s="13"/>
      <c r="B14" s="12" t="s">
        <v>1</v>
      </c>
      <c r="C14" s="11"/>
      <c r="D14" s="11"/>
      <c r="E14" s="10"/>
      <c r="F14" s="10"/>
      <c r="G14" s="9"/>
      <c r="H14" s="1"/>
      <c r="I14" s="1"/>
      <c r="J14" s="1"/>
      <c r="K14" s="1"/>
    </row>
    <row r="15" spans="1:11" ht="37.5" thickTop="1" thickBot="1" x14ac:dyDescent="0.3">
      <c r="A15" s="8"/>
      <c r="B15" s="7" t="s">
        <v>0</v>
      </c>
      <c r="C15" s="5"/>
      <c r="D15" s="6"/>
      <c r="E15" s="5"/>
      <c r="F15" s="5"/>
      <c r="G15" s="4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3"/>
      <c r="B17" s="2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">
    <mergeCell ref="A2:F2"/>
    <mergeCell ref="A3:A4"/>
    <mergeCell ref="B3:B4"/>
  </mergeCells>
  <printOptions horizontalCentered="1"/>
  <pageMargins left="0.70866141732283472" right="0.70866141732283472" top="0.74803149606299213" bottom="0.74803149606299213" header="0" footer="0.51181102362204722"/>
  <pageSetup paperSize="9" orientation="landscape" horizontalDpi="300" verticalDpi="300" r:id="rId1"/>
  <headerFooter>
    <oddHeader>&amp;LPrilog 1: Plan prihoda i rashoda za 2024. - 2026.g.</oddHead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210"/>
  <sheetViews>
    <sheetView tabSelected="1" zoomScaleNormal="100" workbookViewId="0">
      <pane xSplit="8" ySplit="5" topLeftCell="V87" activePane="bottomRight" state="frozen"/>
      <selection pane="topRight" activeCell="H1" sqref="H1"/>
      <selection pane="bottomLeft" activeCell="A6" sqref="A6"/>
      <selection pane="bottomRight" activeCell="K5" sqref="K5"/>
    </sheetView>
  </sheetViews>
  <sheetFormatPr defaultColWidth="17.140625" defaultRowHeight="15.75" x14ac:dyDescent="0.25"/>
  <cols>
    <col min="1" max="1" width="9.140625" style="47" customWidth="1"/>
    <col min="2" max="2" width="9.28515625" style="47" customWidth="1"/>
    <col min="3" max="3" width="8.28515625" style="47" customWidth="1"/>
    <col min="4" max="4" width="12.140625" style="47" customWidth="1"/>
    <col min="5" max="5" width="36" style="47" customWidth="1"/>
    <col min="6" max="6" width="0" style="47" hidden="1" customWidth="1"/>
    <col min="7" max="7" width="17.140625" style="228"/>
    <col min="8" max="8" width="0.140625" style="47" customWidth="1"/>
    <col min="9" max="9" width="0" style="228" hidden="1" customWidth="1"/>
    <col min="10" max="10" width="17.140625" style="321" hidden="1" customWidth="1"/>
    <col min="11" max="11" width="15.42578125" style="47" customWidth="1"/>
    <col min="12" max="12" width="13.5703125" style="47" hidden="1" customWidth="1"/>
    <col min="13" max="13" width="17.140625" style="47"/>
    <col min="14" max="15" width="17.140625" style="47" hidden="1" customWidth="1"/>
    <col min="16" max="16" width="7.28515625" style="47" hidden="1" customWidth="1"/>
    <col min="17" max="17" width="0" style="228" hidden="1" customWidth="1"/>
    <col min="18" max="18" width="0" style="47" hidden="1" customWidth="1"/>
    <col min="19" max="19" width="0" style="228" hidden="1" customWidth="1"/>
    <col min="20" max="21" width="0" style="47" hidden="1" customWidth="1"/>
    <col min="22" max="22" width="17.140625" style="228"/>
    <col min="23" max="23" width="0" style="47" hidden="1" customWidth="1"/>
    <col min="24" max="24" width="17.140625" style="228"/>
    <col min="25" max="25" width="0" style="47" hidden="1" customWidth="1"/>
    <col min="26" max="26" width="17.140625" style="47"/>
    <col min="27" max="27" width="17.140625" style="228"/>
    <col min="28" max="28" width="0" style="352" hidden="1" customWidth="1"/>
    <col min="29" max="29" width="17.140625" style="228"/>
    <col min="30" max="30" width="0" style="352" hidden="1" customWidth="1"/>
    <col min="31" max="16384" width="17.140625" style="47"/>
  </cols>
  <sheetData>
    <row r="1" spans="1:31" ht="20.25" customHeight="1" thickBot="1" x14ac:dyDescent="0.3">
      <c r="A1" s="43"/>
      <c r="B1" s="43"/>
      <c r="C1" s="43"/>
      <c r="D1" s="44"/>
      <c r="E1" s="43"/>
      <c r="F1" s="45"/>
      <c r="G1" s="46"/>
      <c r="H1" s="45"/>
      <c r="I1" s="46"/>
      <c r="J1" s="299"/>
      <c r="K1" s="45"/>
      <c r="L1" s="45"/>
      <c r="M1" s="45"/>
      <c r="N1" s="45"/>
      <c r="O1" s="45"/>
      <c r="P1" s="45"/>
      <c r="Q1" s="46"/>
      <c r="R1" s="45"/>
      <c r="S1" s="46"/>
      <c r="T1" s="45"/>
      <c r="U1" s="45"/>
      <c r="V1" s="46"/>
      <c r="W1" s="45"/>
      <c r="X1" s="46"/>
      <c r="Y1" s="45"/>
      <c r="Z1" s="45"/>
      <c r="AA1" s="46"/>
      <c r="AB1" s="323"/>
      <c r="AC1" s="46"/>
      <c r="AD1" s="323"/>
      <c r="AE1" s="45"/>
    </row>
    <row r="2" spans="1:31" ht="20.25" customHeight="1" thickBot="1" x14ac:dyDescent="0.3">
      <c r="A2" s="376"/>
      <c r="B2" s="376"/>
      <c r="C2" s="376"/>
      <c r="D2" s="376"/>
      <c r="E2" s="376"/>
      <c r="F2" s="377" t="s">
        <v>204</v>
      </c>
      <c r="G2" s="378"/>
      <c r="H2" s="378"/>
      <c r="I2" s="378"/>
      <c r="J2" s="378"/>
      <c r="K2" s="378"/>
      <c r="L2" s="378"/>
      <c r="M2" s="379"/>
      <c r="Q2" s="368" t="s">
        <v>15</v>
      </c>
      <c r="R2" s="369"/>
      <c r="S2" s="369"/>
      <c r="T2" s="369"/>
      <c r="U2" s="370"/>
      <c r="V2" s="368" t="s">
        <v>12</v>
      </c>
      <c r="W2" s="369"/>
      <c r="X2" s="369"/>
      <c r="Y2" s="369"/>
      <c r="Z2" s="370"/>
      <c r="AA2" s="368" t="s">
        <v>207</v>
      </c>
      <c r="AB2" s="369"/>
      <c r="AC2" s="369"/>
      <c r="AD2" s="369"/>
      <c r="AE2" s="370"/>
    </row>
    <row r="3" spans="1:31" ht="20.25" customHeight="1" thickBot="1" x14ac:dyDescent="0.3">
      <c r="A3" s="371" t="s">
        <v>17</v>
      </c>
      <c r="B3" s="372" t="s">
        <v>18</v>
      </c>
      <c r="C3" s="372" t="s">
        <v>19</v>
      </c>
      <c r="D3" s="372" t="s">
        <v>20</v>
      </c>
      <c r="E3" s="372" t="s">
        <v>16</v>
      </c>
      <c r="F3" s="373" t="s">
        <v>22</v>
      </c>
      <c r="G3" s="374"/>
      <c r="H3" s="374"/>
      <c r="I3" s="374"/>
      <c r="J3" s="374"/>
      <c r="K3" s="374"/>
      <c r="L3" s="375"/>
      <c r="M3" s="284"/>
      <c r="N3" s="48"/>
      <c r="O3" s="49" t="s">
        <v>21</v>
      </c>
      <c r="P3" s="50"/>
      <c r="Q3" s="365" t="s">
        <v>22</v>
      </c>
      <c r="R3" s="366"/>
      <c r="S3" s="366"/>
      <c r="T3" s="366"/>
      <c r="U3" s="367"/>
      <c r="V3" s="365" t="s">
        <v>23</v>
      </c>
      <c r="W3" s="366"/>
      <c r="X3" s="366"/>
      <c r="Y3" s="366"/>
      <c r="Z3" s="367"/>
      <c r="AA3" s="365" t="s">
        <v>208</v>
      </c>
      <c r="AB3" s="366"/>
      <c r="AC3" s="366"/>
      <c r="AD3" s="366"/>
      <c r="AE3" s="367"/>
    </row>
    <row r="4" spans="1:31" ht="87" customHeight="1" x14ac:dyDescent="0.25">
      <c r="A4" s="371"/>
      <c r="B4" s="372"/>
      <c r="C4" s="372"/>
      <c r="D4" s="372"/>
      <c r="E4" s="372"/>
      <c r="F4" s="51" t="s">
        <v>24</v>
      </c>
      <c r="G4" s="51" t="s">
        <v>24</v>
      </c>
      <c r="H4" s="51" t="s">
        <v>25</v>
      </c>
      <c r="I4" s="51" t="s">
        <v>25</v>
      </c>
      <c r="J4" s="300" t="s">
        <v>203</v>
      </c>
      <c r="K4" s="52" t="s">
        <v>205</v>
      </c>
      <c r="L4" s="53" t="s">
        <v>26</v>
      </c>
      <c r="M4" s="52" t="s">
        <v>206</v>
      </c>
      <c r="N4" s="244" t="s">
        <v>24</v>
      </c>
      <c r="O4" s="51" t="s">
        <v>25</v>
      </c>
      <c r="P4" s="54" t="s">
        <v>26</v>
      </c>
      <c r="Q4" s="55" t="s">
        <v>24</v>
      </c>
      <c r="R4" s="55" t="s">
        <v>25</v>
      </c>
      <c r="S4" s="55" t="s">
        <v>25</v>
      </c>
      <c r="T4" s="54" t="s">
        <v>26</v>
      </c>
      <c r="U4" s="56" t="s">
        <v>26</v>
      </c>
      <c r="V4" s="55" t="s">
        <v>24</v>
      </c>
      <c r="W4" s="55" t="s">
        <v>25</v>
      </c>
      <c r="X4" s="55" t="s">
        <v>25</v>
      </c>
      <c r="Y4" s="54" t="s">
        <v>26</v>
      </c>
      <c r="Z4" s="56" t="s">
        <v>26</v>
      </c>
      <c r="AA4" s="55" t="s">
        <v>24</v>
      </c>
      <c r="AB4" s="55" t="s">
        <v>25</v>
      </c>
      <c r="AC4" s="55" t="s">
        <v>25</v>
      </c>
      <c r="AD4" s="54" t="s">
        <v>26</v>
      </c>
      <c r="AE4" s="56" t="s">
        <v>26</v>
      </c>
    </row>
    <row r="5" spans="1:31" ht="20.25" customHeight="1" x14ac:dyDescent="0.25">
      <c r="A5" s="57">
        <v>6</v>
      </c>
      <c r="B5" s="58"/>
      <c r="C5" s="58"/>
      <c r="D5" s="58"/>
      <c r="E5" s="59" t="s">
        <v>9</v>
      </c>
      <c r="F5" s="60">
        <f>F6+F10+F14+F22</f>
        <v>3800000</v>
      </c>
      <c r="G5" s="60">
        <f>G6+G10+G14+G22</f>
        <v>612700</v>
      </c>
      <c r="H5" s="60">
        <f>H26</f>
        <v>3000237.9000000004</v>
      </c>
      <c r="I5" s="60">
        <f>I26</f>
        <v>398200</v>
      </c>
      <c r="J5" s="60">
        <f>J26</f>
        <v>398200</v>
      </c>
      <c r="K5" s="60">
        <f>K6+K10+K14+K22</f>
        <v>433000</v>
      </c>
      <c r="L5" s="61">
        <f t="shared" ref="L5:L8" si="0">I5+G5</f>
        <v>1010900</v>
      </c>
      <c r="M5" s="61">
        <f>G5+K5</f>
        <v>1045700</v>
      </c>
      <c r="N5" s="245">
        <f>N6+N10+N14+N22</f>
        <v>2501781.59</v>
      </c>
      <c r="O5" s="62">
        <f>O26</f>
        <v>1803218.68</v>
      </c>
      <c r="P5" s="63">
        <f t="shared" ref="P5:P35" si="1">O5+N5</f>
        <v>4305000.2699999996</v>
      </c>
      <c r="Q5" s="60">
        <f>Q6+Q10+Q14+Q22</f>
        <v>510000</v>
      </c>
      <c r="R5" s="60">
        <f>R26</f>
        <v>3000237.9000000004</v>
      </c>
      <c r="S5" s="60">
        <f>S26</f>
        <v>398200</v>
      </c>
      <c r="T5" s="61">
        <f t="shared" ref="T5:T27" si="2">R5+P5</f>
        <v>7305238.1699999999</v>
      </c>
      <c r="U5" s="61">
        <f t="shared" ref="U5:U17" si="3">S5+Q5</f>
        <v>908200</v>
      </c>
      <c r="V5" s="60">
        <f>V6+V10+V14+V22</f>
        <v>619800</v>
      </c>
      <c r="W5" s="60">
        <f>W26</f>
        <v>3000237.9000000004</v>
      </c>
      <c r="X5" s="60">
        <f>X26</f>
        <v>433000</v>
      </c>
      <c r="Y5" s="61">
        <f t="shared" ref="Y5:Z20" si="4">W5+U5</f>
        <v>3908437.9000000004</v>
      </c>
      <c r="Z5" s="61">
        <f t="shared" si="4"/>
        <v>1052800</v>
      </c>
      <c r="AA5" s="60">
        <f>AA6+AA10+AA14+AA22</f>
        <v>624900</v>
      </c>
      <c r="AB5" s="60">
        <f>AB26</f>
        <v>3000237.9000000004</v>
      </c>
      <c r="AC5" s="60">
        <f>AC26</f>
        <v>433000</v>
      </c>
      <c r="AD5" s="61">
        <f t="shared" ref="AD5:AD27" si="5">AB5+Z5</f>
        <v>4053037.9000000004</v>
      </c>
      <c r="AE5" s="61">
        <f t="shared" ref="AE5:AE8" si="6">AC5+AA5</f>
        <v>1057900</v>
      </c>
    </row>
    <row r="6" spans="1:31" ht="20.25" customHeight="1" x14ac:dyDescent="0.25">
      <c r="A6" s="64">
        <v>64</v>
      </c>
      <c r="B6" s="65"/>
      <c r="C6" s="65"/>
      <c r="D6" s="65"/>
      <c r="E6" s="66" t="s">
        <v>27</v>
      </c>
      <c r="F6" s="67">
        <f t="shared" ref="F6:J7" si="7">F7</f>
        <v>0</v>
      </c>
      <c r="G6" s="67">
        <f t="shared" si="7"/>
        <v>0</v>
      </c>
      <c r="H6" s="67">
        <f t="shared" si="7"/>
        <v>0</v>
      </c>
      <c r="I6" s="67">
        <f t="shared" si="7"/>
        <v>0</v>
      </c>
      <c r="J6" s="67">
        <f t="shared" si="7"/>
        <v>0</v>
      </c>
      <c r="K6" s="68">
        <f>K7</f>
        <v>0</v>
      </c>
      <c r="L6" s="68">
        <f t="shared" si="0"/>
        <v>0</v>
      </c>
      <c r="M6" s="68">
        <f t="shared" ref="M6:O7" si="8">M7</f>
        <v>0</v>
      </c>
      <c r="N6" s="246">
        <f t="shared" si="8"/>
        <v>0.52</v>
      </c>
      <c r="O6" s="67">
        <f t="shared" si="8"/>
        <v>0</v>
      </c>
      <c r="P6" s="68">
        <f t="shared" si="1"/>
        <v>0.52</v>
      </c>
      <c r="Q6" s="67">
        <f t="shared" ref="Q6:S7" si="9">Q7</f>
        <v>0</v>
      </c>
      <c r="R6" s="67">
        <f t="shared" si="9"/>
        <v>0</v>
      </c>
      <c r="S6" s="67">
        <f t="shared" si="9"/>
        <v>0</v>
      </c>
      <c r="T6" s="68">
        <f t="shared" si="2"/>
        <v>0.52</v>
      </c>
      <c r="U6" s="68">
        <f t="shared" si="3"/>
        <v>0</v>
      </c>
      <c r="V6" s="67">
        <f t="shared" ref="V6:X7" si="10">V7</f>
        <v>0</v>
      </c>
      <c r="W6" s="67">
        <f t="shared" si="10"/>
        <v>0</v>
      </c>
      <c r="X6" s="67">
        <f t="shared" si="10"/>
        <v>0</v>
      </c>
      <c r="Y6" s="68">
        <f t="shared" si="4"/>
        <v>0</v>
      </c>
      <c r="Z6" s="68">
        <f t="shared" si="4"/>
        <v>0</v>
      </c>
      <c r="AA6" s="67">
        <f t="shared" ref="AA6:AC7" si="11">AA7</f>
        <v>0</v>
      </c>
      <c r="AB6" s="67">
        <f t="shared" si="11"/>
        <v>0</v>
      </c>
      <c r="AC6" s="67">
        <f t="shared" si="11"/>
        <v>0</v>
      </c>
      <c r="AD6" s="68">
        <f t="shared" si="5"/>
        <v>0</v>
      </c>
      <c r="AE6" s="68">
        <f t="shared" si="6"/>
        <v>0</v>
      </c>
    </row>
    <row r="7" spans="1:31" ht="20.25" customHeight="1" x14ac:dyDescent="0.25">
      <c r="A7" s="69"/>
      <c r="B7" s="70">
        <v>641</v>
      </c>
      <c r="C7" s="71"/>
      <c r="D7" s="71"/>
      <c r="E7" s="72" t="s">
        <v>28</v>
      </c>
      <c r="F7" s="73">
        <f t="shared" si="7"/>
        <v>0</v>
      </c>
      <c r="G7" s="73">
        <f t="shared" si="7"/>
        <v>0</v>
      </c>
      <c r="H7" s="73">
        <f t="shared" si="7"/>
        <v>0</v>
      </c>
      <c r="I7" s="73">
        <f t="shared" si="7"/>
        <v>0</v>
      </c>
      <c r="J7" s="73">
        <f t="shared" si="7"/>
        <v>0</v>
      </c>
      <c r="K7" s="74">
        <f>K8</f>
        <v>0</v>
      </c>
      <c r="L7" s="74">
        <f t="shared" si="0"/>
        <v>0</v>
      </c>
      <c r="M7" s="74">
        <f t="shared" si="8"/>
        <v>0</v>
      </c>
      <c r="N7" s="247">
        <f t="shared" si="8"/>
        <v>0.52</v>
      </c>
      <c r="O7" s="75">
        <f t="shared" si="8"/>
        <v>0</v>
      </c>
      <c r="P7" s="76">
        <f t="shared" si="1"/>
        <v>0.52</v>
      </c>
      <c r="Q7" s="73">
        <f t="shared" si="9"/>
        <v>0</v>
      </c>
      <c r="R7" s="73">
        <f t="shared" si="9"/>
        <v>0</v>
      </c>
      <c r="S7" s="73">
        <f t="shared" si="9"/>
        <v>0</v>
      </c>
      <c r="T7" s="74">
        <f t="shared" si="2"/>
        <v>0.52</v>
      </c>
      <c r="U7" s="74">
        <f t="shared" si="3"/>
        <v>0</v>
      </c>
      <c r="V7" s="73">
        <f t="shared" si="10"/>
        <v>0</v>
      </c>
      <c r="W7" s="73">
        <f t="shared" si="10"/>
        <v>0</v>
      </c>
      <c r="X7" s="73">
        <f t="shared" si="10"/>
        <v>0</v>
      </c>
      <c r="Y7" s="74">
        <f t="shared" si="4"/>
        <v>0</v>
      </c>
      <c r="Z7" s="74">
        <f t="shared" si="4"/>
        <v>0</v>
      </c>
      <c r="AA7" s="73">
        <f t="shared" si="11"/>
        <v>0</v>
      </c>
      <c r="AB7" s="73">
        <f t="shared" si="11"/>
        <v>0</v>
      </c>
      <c r="AC7" s="73">
        <f t="shared" si="11"/>
        <v>0</v>
      </c>
      <c r="AD7" s="74">
        <f t="shared" si="5"/>
        <v>0</v>
      </c>
      <c r="AE7" s="74">
        <f t="shared" si="6"/>
        <v>0</v>
      </c>
    </row>
    <row r="8" spans="1:31" ht="20.25" customHeight="1" x14ac:dyDescent="0.25">
      <c r="A8" s="77"/>
      <c r="B8" s="78"/>
      <c r="C8" s="78">
        <v>6419</v>
      </c>
      <c r="D8" s="79"/>
      <c r="E8" s="80" t="s">
        <v>29</v>
      </c>
      <c r="F8" s="81"/>
      <c r="G8" s="81"/>
      <c r="H8" s="82"/>
      <c r="I8" s="82"/>
      <c r="J8" s="82"/>
      <c r="K8" s="83">
        <f>K9</f>
        <v>0</v>
      </c>
      <c r="L8" s="83">
        <f t="shared" si="0"/>
        <v>0</v>
      </c>
      <c r="M8" s="83">
        <f>M9</f>
        <v>0</v>
      </c>
      <c r="N8" s="248">
        <v>0.52</v>
      </c>
      <c r="O8" s="84"/>
      <c r="P8" s="85">
        <f t="shared" si="1"/>
        <v>0.52</v>
      </c>
      <c r="Q8" s="81"/>
      <c r="R8" s="82"/>
      <c r="S8" s="82"/>
      <c r="T8" s="83">
        <f t="shared" si="2"/>
        <v>0.52</v>
      </c>
      <c r="U8" s="83">
        <f t="shared" si="3"/>
        <v>0</v>
      </c>
      <c r="V8" s="81"/>
      <c r="W8" s="82"/>
      <c r="X8" s="82"/>
      <c r="Y8" s="83">
        <f t="shared" si="4"/>
        <v>0</v>
      </c>
      <c r="Z8" s="83">
        <f t="shared" si="4"/>
        <v>0</v>
      </c>
      <c r="AA8" s="81"/>
      <c r="AB8" s="82"/>
      <c r="AC8" s="82"/>
      <c r="AD8" s="83">
        <f t="shared" si="5"/>
        <v>0</v>
      </c>
      <c r="AE8" s="83">
        <f t="shared" si="6"/>
        <v>0</v>
      </c>
    </row>
    <row r="9" spans="1:31" ht="20.25" customHeight="1" x14ac:dyDescent="0.25">
      <c r="A9" s="86"/>
      <c r="B9" s="87"/>
      <c r="C9" s="87"/>
      <c r="D9" s="88">
        <v>64199</v>
      </c>
      <c r="E9" s="89" t="s">
        <v>29</v>
      </c>
      <c r="F9" s="90">
        <v>0</v>
      </c>
      <c r="G9" s="91">
        <f t="shared" ref="G9:G25" si="12">F9/7.5345</f>
        <v>0</v>
      </c>
      <c r="H9" s="90">
        <v>0</v>
      </c>
      <c r="I9" s="91">
        <f t="shared" ref="I9:J25" si="13">H9/7.5345</f>
        <v>0</v>
      </c>
      <c r="J9" s="91">
        <f t="shared" si="13"/>
        <v>0</v>
      </c>
      <c r="K9" s="92">
        <v>0</v>
      </c>
      <c r="L9" s="91">
        <f>K9/7.5345</f>
        <v>0</v>
      </c>
      <c r="M9" s="285">
        <f>G9+K9</f>
        <v>0</v>
      </c>
      <c r="N9" s="249">
        <v>0.52</v>
      </c>
      <c r="O9" s="90">
        <v>0</v>
      </c>
      <c r="P9" s="92">
        <f t="shared" si="1"/>
        <v>0.52</v>
      </c>
      <c r="Q9" s="91">
        <f>P9/7.5345</f>
        <v>6.9015860375605545E-2</v>
      </c>
      <c r="R9" s="90">
        <v>0</v>
      </c>
      <c r="S9" s="91">
        <f t="shared" ref="S9:S25" si="14">R9/7.5345</f>
        <v>0</v>
      </c>
      <c r="T9" s="92">
        <f t="shared" si="2"/>
        <v>0.52</v>
      </c>
      <c r="U9" s="91">
        <f>T9/7.5345</f>
        <v>6.9015860375605545E-2</v>
      </c>
      <c r="V9" s="91">
        <f t="shared" ref="V9" si="15">U9/7.5345</f>
        <v>9.1599788142020765E-3</v>
      </c>
      <c r="W9" s="90">
        <v>0</v>
      </c>
      <c r="X9" s="91">
        <f t="shared" ref="X9:X25" si="16">W9/7.5345</f>
        <v>0</v>
      </c>
      <c r="Y9" s="92">
        <f t="shared" si="4"/>
        <v>6.9015860375605545E-2</v>
      </c>
      <c r="Z9" s="91">
        <f>Y9/7.5345</f>
        <v>9.1599788142020765E-3</v>
      </c>
      <c r="AA9" s="91">
        <f t="shared" ref="AA9" si="17">Z9/7.5345</f>
        <v>1.2157381132393756E-3</v>
      </c>
      <c r="AB9" s="90">
        <v>0</v>
      </c>
      <c r="AC9" s="91">
        <f t="shared" ref="AC9:AC13" si="18">AB9/7.5345</f>
        <v>0</v>
      </c>
      <c r="AD9" s="92">
        <f t="shared" si="5"/>
        <v>9.1599788142020765E-3</v>
      </c>
      <c r="AE9" s="91">
        <f>AD9/7.5345</f>
        <v>1.2157381132393756E-3</v>
      </c>
    </row>
    <row r="10" spans="1:31" ht="20.25" customHeight="1" x14ac:dyDescent="0.25">
      <c r="A10" s="64">
        <v>66</v>
      </c>
      <c r="B10" s="65"/>
      <c r="C10" s="65"/>
      <c r="D10" s="65"/>
      <c r="E10" s="66" t="s">
        <v>30</v>
      </c>
      <c r="F10" s="67">
        <f t="shared" ref="F10:G12" si="19">F11</f>
        <v>3800000</v>
      </c>
      <c r="G10" s="67">
        <f t="shared" si="19"/>
        <v>612700</v>
      </c>
      <c r="H10" s="93">
        <v>0</v>
      </c>
      <c r="I10" s="93">
        <f t="shared" si="13"/>
        <v>0</v>
      </c>
      <c r="J10" s="93">
        <f t="shared" si="13"/>
        <v>0</v>
      </c>
      <c r="K10" s="68">
        <f>K9</f>
        <v>0</v>
      </c>
      <c r="L10" s="68">
        <f t="shared" ref="L10:L17" si="20">I10+G10</f>
        <v>612700</v>
      </c>
      <c r="M10" s="68">
        <f t="shared" ref="M10:N12" si="21">M11</f>
        <v>612700</v>
      </c>
      <c r="N10" s="246">
        <f t="shared" si="21"/>
        <v>2501781.0699999998</v>
      </c>
      <c r="O10" s="67"/>
      <c r="P10" s="68">
        <f t="shared" si="1"/>
        <v>2501781.0699999998</v>
      </c>
      <c r="Q10" s="67">
        <f>Q11</f>
        <v>510000</v>
      </c>
      <c r="R10" s="93">
        <v>0</v>
      </c>
      <c r="S10" s="93">
        <f t="shared" si="14"/>
        <v>0</v>
      </c>
      <c r="T10" s="68">
        <f t="shared" si="2"/>
        <v>2501781.0699999998</v>
      </c>
      <c r="U10" s="68">
        <f t="shared" si="3"/>
        <v>510000</v>
      </c>
      <c r="V10" s="67">
        <f>V11</f>
        <v>619800</v>
      </c>
      <c r="W10" s="93">
        <v>0</v>
      </c>
      <c r="X10" s="93">
        <f t="shared" si="16"/>
        <v>0</v>
      </c>
      <c r="Y10" s="68">
        <f t="shared" si="4"/>
        <v>510000</v>
      </c>
      <c r="Z10" s="68">
        <f t="shared" si="4"/>
        <v>619800</v>
      </c>
      <c r="AA10" s="67">
        <f>AA11</f>
        <v>624900</v>
      </c>
      <c r="AB10" s="93">
        <v>0</v>
      </c>
      <c r="AC10" s="93">
        <f t="shared" si="18"/>
        <v>0</v>
      </c>
      <c r="AD10" s="68">
        <f t="shared" si="5"/>
        <v>619800</v>
      </c>
      <c r="AE10" s="68">
        <f t="shared" ref="AE10:AE17" si="22">AC10+AA10</f>
        <v>624900</v>
      </c>
    </row>
    <row r="11" spans="1:31" ht="20.25" customHeight="1" x14ac:dyDescent="0.25">
      <c r="A11" s="69"/>
      <c r="B11" s="70">
        <v>661</v>
      </c>
      <c r="C11" s="71"/>
      <c r="D11" s="71"/>
      <c r="E11" s="72" t="s">
        <v>31</v>
      </c>
      <c r="F11" s="73">
        <f t="shared" si="19"/>
        <v>3800000</v>
      </c>
      <c r="G11" s="73">
        <f t="shared" si="19"/>
        <v>612700</v>
      </c>
      <c r="H11" s="94">
        <v>0</v>
      </c>
      <c r="I11" s="94">
        <f t="shared" si="13"/>
        <v>0</v>
      </c>
      <c r="J11" s="94">
        <f t="shared" si="13"/>
        <v>0</v>
      </c>
      <c r="K11" s="74">
        <f>K12</f>
        <v>0</v>
      </c>
      <c r="L11" s="74">
        <f t="shared" si="20"/>
        <v>612700</v>
      </c>
      <c r="M11" s="74">
        <f t="shared" si="21"/>
        <v>612700</v>
      </c>
      <c r="N11" s="247">
        <f t="shared" si="21"/>
        <v>2501781.0699999998</v>
      </c>
      <c r="O11" s="73"/>
      <c r="P11" s="76">
        <f t="shared" si="1"/>
        <v>2501781.0699999998</v>
      </c>
      <c r="Q11" s="73">
        <f>Q12</f>
        <v>510000</v>
      </c>
      <c r="R11" s="94">
        <v>0</v>
      </c>
      <c r="S11" s="94">
        <f t="shared" si="14"/>
        <v>0</v>
      </c>
      <c r="T11" s="74">
        <f t="shared" si="2"/>
        <v>2501781.0699999998</v>
      </c>
      <c r="U11" s="74">
        <f t="shared" si="3"/>
        <v>510000</v>
      </c>
      <c r="V11" s="73">
        <f>V12</f>
        <v>619800</v>
      </c>
      <c r="W11" s="94">
        <v>0</v>
      </c>
      <c r="X11" s="94">
        <f t="shared" si="16"/>
        <v>0</v>
      </c>
      <c r="Y11" s="74">
        <f t="shared" si="4"/>
        <v>510000</v>
      </c>
      <c r="Z11" s="74">
        <f t="shared" si="4"/>
        <v>619800</v>
      </c>
      <c r="AA11" s="73">
        <f>AA12</f>
        <v>624900</v>
      </c>
      <c r="AB11" s="94">
        <v>0</v>
      </c>
      <c r="AC11" s="94">
        <f t="shared" si="18"/>
        <v>0</v>
      </c>
      <c r="AD11" s="74">
        <f t="shared" si="5"/>
        <v>619800</v>
      </c>
      <c r="AE11" s="74">
        <f t="shared" si="22"/>
        <v>624900</v>
      </c>
    </row>
    <row r="12" spans="1:31" ht="20.25" customHeight="1" x14ac:dyDescent="0.25">
      <c r="A12" s="95"/>
      <c r="B12" s="96"/>
      <c r="C12" s="96">
        <v>6615</v>
      </c>
      <c r="D12" s="97"/>
      <c r="E12" s="98" t="s">
        <v>31</v>
      </c>
      <c r="F12" s="82">
        <f t="shared" si="19"/>
        <v>3800000</v>
      </c>
      <c r="G12" s="82">
        <f t="shared" si="19"/>
        <v>612700</v>
      </c>
      <c r="H12" s="99">
        <v>0</v>
      </c>
      <c r="I12" s="99">
        <f t="shared" si="13"/>
        <v>0</v>
      </c>
      <c r="J12" s="99">
        <f t="shared" si="13"/>
        <v>0</v>
      </c>
      <c r="K12" s="83">
        <f>K13</f>
        <v>0</v>
      </c>
      <c r="L12" s="83">
        <f t="shared" si="20"/>
        <v>612700</v>
      </c>
      <c r="M12" s="83">
        <f t="shared" si="21"/>
        <v>612700</v>
      </c>
      <c r="N12" s="250">
        <f t="shared" si="21"/>
        <v>2501781.0699999998</v>
      </c>
      <c r="O12" s="84"/>
      <c r="P12" s="85">
        <f t="shared" si="1"/>
        <v>2501781.0699999998</v>
      </c>
      <c r="Q12" s="82">
        <f>Q13</f>
        <v>510000</v>
      </c>
      <c r="R12" s="99">
        <v>0</v>
      </c>
      <c r="S12" s="99">
        <f t="shared" si="14"/>
        <v>0</v>
      </c>
      <c r="T12" s="83">
        <f t="shared" si="2"/>
        <v>2501781.0699999998</v>
      </c>
      <c r="U12" s="83">
        <f t="shared" si="3"/>
        <v>510000</v>
      </c>
      <c r="V12" s="82">
        <f>V13</f>
        <v>619800</v>
      </c>
      <c r="W12" s="99">
        <v>0</v>
      </c>
      <c r="X12" s="99">
        <f t="shared" si="16"/>
        <v>0</v>
      </c>
      <c r="Y12" s="83">
        <f t="shared" si="4"/>
        <v>510000</v>
      </c>
      <c r="Z12" s="83">
        <f t="shared" si="4"/>
        <v>619800</v>
      </c>
      <c r="AA12" s="82">
        <f>AA13</f>
        <v>624900</v>
      </c>
      <c r="AB12" s="99">
        <v>0</v>
      </c>
      <c r="AC12" s="99">
        <f t="shared" si="18"/>
        <v>0</v>
      </c>
      <c r="AD12" s="83">
        <f t="shared" si="5"/>
        <v>619800</v>
      </c>
      <c r="AE12" s="83">
        <f t="shared" si="22"/>
        <v>624900</v>
      </c>
    </row>
    <row r="13" spans="1:31" ht="20.25" customHeight="1" x14ac:dyDescent="0.25">
      <c r="A13" s="86"/>
      <c r="B13" s="88"/>
      <c r="C13" s="88"/>
      <c r="D13" s="88">
        <v>66151</v>
      </c>
      <c r="E13" s="89" t="s">
        <v>32</v>
      </c>
      <c r="F13" s="90">
        <v>3800000</v>
      </c>
      <c r="G13" s="353">
        <v>612700</v>
      </c>
      <c r="H13" s="90">
        <v>0</v>
      </c>
      <c r="I13" s="91">
        <f t="shared" si="13"/>
        <v>0</v>
      </c>
      <c r="J13" s="91">
        <f t="shared" si="13"/>
        <v>0</v>
      </c>
      <c r="K13" s="92">
        <v>0</v>
      </c>
      <c r="L13" s="92">
        <f t="shared" si="20"/>
        <v>612700</v>
      </c>
      <c r="M13" s="285">
        <f>G13+K13</f>
        <v>612700</v>
      </c>
      <c r="N13" s="249">
        <v>2501781.0699999998</v>
      </c>
      <c r="O13" s="90">
        <v>0</v>
      </c>
      <c r="P13" s="92">
        <f t="shared" si="1"/>
        <v>2501781.0699999998</v>
      </c>
      <c r="Q13" s="353">
        <v>510000</v>
      </c>
      <c r="R13" s="90">
        <v>0</v>
      </c>
      <c r="S13" s="91">
        <f t="shared" si="14"/>
        <v>0</v>
      </c>
      <c r="T13" s="92">
        <f t="shared" si="2"/>
        <v>2501781.0699999998</v>
      </c>
      <c r="U13" s="92">
        <f t="shared" si="3"/>
        <v>510000</v>
      </c>
      <c r="V13" s="353">
        <v>619800</v>
      </c>
      <c r="W13" s="90">
        <v>0</v>
      </c>
      <c r="X13" s="91"/>
      <c r="Y13" s="92">
        <f t="shared" si="4"/>
        <v>510000</v>
      </c>
      <c r="Z13" s="92">
        <f t="shared" si="4"/>
        <v>619800</v>
      </c>
      <c r="AA13" s="353">
        <v>624900</v>
      </c>
      <c r="AB13" s="90">
        <v>0</v>
      </c>
      <c r="AC13" s="91">
        <f t="shared" si="18"/>
        <v>0</v>
      </c>
      <c r="AD13" s="92">
        <f t="shared" si="5"/>
        <v>619800</v>
      </c>
      <c r="AE13" s="92">
        <f t="shared" si="22"/>
        <v>624900</v>
      </c>
    </row>
    <row r="14" spans="1:31" ht="20.25" customHeight="1" x14ac:dyDescent="0.25">
      <c r="A14" s="64">
        <v>67</v>
      </c>
      <c r="B14" s="102"/>
      <c r="C14" s="102"/>
      <c r="D14" s="102"/>
      <c r="E14" s="66" t="s">
        <v>7</v>
      </c>
      <c r="F14" s="103">
        <f t="shared" ref="F14:K16" si="23">F15</f>
        <v>0</v>
      </c>
      <c r="G14" s="93">
        <f t="shared" ref="G14:G16" si="24">F14/7.5345</f>
        <v>0</v>
      </c>
      <c r="H14" s="103">
        <f t="shared" si="23"/>
        <v>3000237.9000000004</v>
      </c>
      <c r="I14" s="103">
        <f t="shared" si="23"/>
        <v>398200</v>
      </c>
      <c r="J14" s="103">
        <f t="shared" si="23"/>
        <v>398200</v>
      </c>
      <c r="K14" s="103">
        <f t="shared" si="23"/>
        <v>433000</v>
      </c>
      <c r="L14" s="68">
        <f t="shared" si="20"/>
        <v>398200</v>
      </c>
      <c r="M14" s="68">
        <f>M15</f>
        <v>433000</v>
      </c>
      <c r="N14" s="251">
        <f>N15</f>
        <v>0</v>
      </c>
      <c r="O14" s="103">
        <f>O15</f>
        <v>1803218.68</v>
      </c>
      <c r="P14" s="68">
        <f t="shared" si="1"/>
        <v>1803218.68</v>
      </c>
      <c r="Q14" s="93"/>
      <c r="R14" s="103">
        <f t="shared" ref="R14:S16" si="25">R15</f>
        <v>3000237.9000000004</v>
      </c>
      <c r="S14" s="103">
        <f t="shared" si="25"/>
        <v>398200</v>
      </c>
      <c r="T14" s="68">
        <f t="shared" si="2"/>
        <v>4803456.58</v>
      </c>
      <c r="U14" s="68">
        <f t="shared" si="3"/>
        <v>398200</v>
      </c>
      <c r="V14" s="93"/>
      <c r="W14" s="103">
        <f t="shared" ref="W14:X16" si="26">W15</f>
        <v>3000237.9000000004</v>
      </c>
      <c r="X14" s="103">
        <f t="shared" si="26"/>
        <v>433000</v>
      </c>
      <c r="Y14" s="68">
        <f t="shared" si="4"/>
        <v>3398437.9000000004</v>
      </c>
      <c r="Z14" s="68">
        <f t="shared" si="4"/>
        <v>433000</v>
      </c>
      <c r="AA14" s="93"/>
      <c r="AB14" s="103">
        <f t="shared" ref="AB14:AC16" si="27">AB15</f>
        <v>3000237.9000000004</v>
      </c>
      <c r="AC14" s="103">
        <f t="shared" si="27"/>
        <v>433000</v>
      </c>
      <c r="AD14" s="68">
        <f t="shared" si="5"/>
        <v>3433237.9000000004</v>
      </c>
      <c r="AE14" s="68">
        <f t="shared" si="22"/>
        <v>433000</v>
      </c>
    </row>
    <row r="15" spans="1:31" ht="20.25" customHeight="1" x14ac:dyDescent="0.25">
      <c r="A15" s="104"/>
      <c r="B15" s="70">
        <v>671</v>
      </c>
      <c r="C15" s="70"/>
      <c r="D15" s="70"/>
      <c r="E15" s="72" t="s">
        <v>33</v>
      </c>
      <c r="F15" s="73">
        <f t="shared" si="23"/>
        <v>0</v>
      </c>
      <c r="G15" s="94">
        <f t="shared" si="24"/>
        <v>0</v>
      </c>
      <c r="H15" s="73">
        <f t="shared" si="23"/>
        <v>3000237.9000000004</v>
      </c>
      <c r="I15" s="73">
        <f t="shared" si="23"/>
        <v>398200</v>
      </c>
      <c r="J15" s="73">
        <f t="shared" si="23"/>
        <v>398200</v>
      </c>
      <c r="K15" s="73">
        <f t="shared" si="23"/>
        <v>433000</v>
      </c>
      <c r="L15" s="74">
        <f t="shared" si="20"/>
        <v>398200</v>
      </c>
      <c r="M15" s="74">
        <f>M16</f>
        <v>433000</v>
      </c>
      <c r="N15" s="247">
        <f>N16</f>
        <v>0</v>
      </c>
      <c r="O15" s="73">
        <v>1803218.68</v>
      </c>
      <c r="P15" s="76">
        <f t="shared" si="1"/>
        <v>1803218.68</v>
      </c>
      <c r="Q15" s="94"/>
      <c r="R15" s="73">
        <f t="shared" si="25"/>
        <v>3000237.9000000004</v>
      </c>
      <c r="S15" s="73">
        <f t="shared" si="25"/>
        <v>398200</v>
      </c>
      <c r="T15" s="74">
        <f t="shared" si="2"/>
        <v>4803456.58</v>
      </c>
      <c r="U15" s="74">
        <f t="shared" si="3"/>
        <v>398200</v>
      </c>
      <c r="V15" s="94"/>
      <c r="W15" s="73">
        <f t="shared" si="26"/>
        <v>3000237.9000000004</v>
      </c>
      <c r="X15" s="73">
        <f t="shared" si="26"/>
        <v>433000</v>
      </c>
      <c r="Y15" s="74">
        <f t="shared" si="4"/>
        <v>3398437.9000000004</v>
      </c>
      <c r="Z15" s="74">
        <f t="shared" si="4"/>
        <v>433000</v>
      </c>
      <c r="AA15" s="94"/>
      <c r="AB15" s="73">
        <f t="shared" si="27"/>
        <v>3000237.9000000004</v>
      </c>
      <c r="AC15" s="73">
        <f t="shared" si="27"/>
        <v>433000</v>
      </c>
      <c r="AD15" s="74">
        <f t="shared" si="5"/>
        <v>3433237.9000000004</v>
      </c>
      <c r="AE15" s="74">
        <f t="shared" si="22"/>
        <v>433000</v>
      </c>
    </row>
    <row r="16" spans="1:31" ht="20.25" customHeight="1" x14ac:dyDescent="0.25">
      <c r="A16" s="105"/>
      <c r="B16" s="96"/>
      <c r="C16" s="96">
        <v>6711</v>
      </c>
      <c r="D16" s="96"/>
      <c r="E16" s="98" t="s">
        <v>34</v>
      </c>
      <c r="F16" s="82">
        <f t="shared" si="23"/>
        <v>0</v>
      </c>
      <c r="G16" s="99">
        <f t="shared" si="24"/>
        <v>0</v>
      </c>
      <c r="H16" s="82">
        <f t="shared" si="23"/>
        <v>3000237.9000000004</v>
      </c>
      <c r="I16" s="82">
        <f t="shared" si="23"/>
        <v>398200</v>
      </c>
      <c r="J16" s="82">
        <f t="shared" si="23"/>
        <v>398200</v>
      </c>
      <c r="K16" s="82">
        <f t="shared" si="23"/>
        <v>433000</v>
      </c>
      <c r="L16" s="83">
        <f t="shared" si="20"/>
        <v>398200</v>
      </c>
      <c r="M16" s="83">
        <f>M17</f>
        <v>433000</v>
      </c>
      <c r="N16" s="250">
        <f>N17</f>
        <v>0</v>
      </c>
      <c r="O16" s="84">
        <f>O17</f>
        <v>1793906.18</v>
      </c>
      <c r="P16" s="85">
        <f t="shared" si="1"/>
        <v>1793906.18</v>
      </c>
      <c r="Q16" s="99"/>
      <c r="R16" s="82">
        <f t="shared" si="25"/>
        <v>3000237.9000000004</v>
      </c>
      <c r="S16" s="82">
        <f t="shared" si="25"/>
        <v>398200</v>
      </c>
      <c r="T16" s="83">
        <f t="shared" si="2"/>
        <v>4794144.08</v>
      </c>
      <c r="U16" s="83">
        <f t="shared" si="3"/>
        <v>398200</v>
      </c>
      <c r="V16" s="99"/>
      <c r="W16" s="82">
        <f t="shared" si="26"/>
        <v>3000237.9000000004</v>
      </c>
      <c r="X16" s="82">
        <f t="shared" si="26"/>
        <v>433000</v>
      </c>
      <c r="Y16" s="83">
        <f t="shared" si="4"/>
        <v>3398437.9000000004</v>
      </c>
      <c r="Z16" s="83">
        <f t="shared" si="4"/>
        <v>433000</v>
      </c>
      <c r="AA16" s="99"/>
      <c r="AB16" s="82">
        <f t="shared" si="27"/>
        <v>3000237.9000000004</v>
      </c>
      <c r="AC16" s="82">
        <f t="shared" si="27"/>
        <v>433000</v>
      </c>
      <c r="AD16" s="83">
        <f t="shared" si="5"/>
        <v>3433237.9000000004</v>
      </c>
      <c r="AE16" s="83">
        <f t="shared" si="22"/>
        <v>433000</v>
      </c>
    </row>
    <row r="17" spans="1:31" ht="20.25" customHeight="1" x14ac:dyDescent="0.25">
      <c r="A17" s="86"/>
      <c r="B17" s="88"/>
      <c r="C17" s="88"/>
      <c r="D17" s="88">
        <v>67111</v>
      </c>
      <c r="E17" s="89" t="s">
        <v>34</v>
      </c>
      <c r="F17" s="90">
        <v>0</v>
      </c>
      <c r="G17" s="91">
        <f t="shared" si="12"/>
        <v>0</v>
      </c>
      <c r="H17" s="90">
        <f>398200*7.5345</f>
        <v>3000237.9000000004</v>
      </c>
      <c r="I17" s="353">
        <f>H17/7.5345</f>
        <v>398200</v>
      </c>
      <c r="J17" s="353">
        <v>398200</v>
      </c>
      <c r="K17" s="92">
        <v>433000</v>
      </c>
      <c r="L17" s="92">
        <f t="shared" si="20"/>
        <v>398200</v>
      </c>
      <c r="M17" s="285">
        <f>G17+K17</f>
        <v>433000</v>
      </c>
      <c r="N17" s="249">
        <v>0</v>
      </c>
      <c r="O17" s="90">
        <v>1793906.18</v>
      </c>
      <c r="P17" s="92">
        <f t="shared" si="1"/>
        <v>1793906.18</v>
      </c>
      <c r="Q17" s="91"/>
      <c r="R17" s="90">
        <f>398200*7.5345</f>
        <v>3000237.9000000004</v>
      </c>
      <c r="S17" s="353">
        <f>R17/7.5345</f>
        <v>398200</v>
      </c>
      <c r="T17" s="92">
        <f t="shared" si="2"/>
        <v>4794144.08</v>
      </c>
      <c r="U17" s="92">
        <f t="shared" si="3"/>
        <v>398200</v>
      </c>
      <c r="V17" s="91"/>
      <c r="W17" s="90">
        <f>398200*7.5345</f>
        <v>3000237.9000000004</v>
      </c>
      <c r="X17" s="353">
        <v>433000</v>
      </c>
      <c r="Y17" s="92">
        <f t="shared" si="4"/>
        <v>3398437.9000000004</v>
      </c>
      <c r="Z17" s="92">
        <f t="shared" si="4"/>
        <v>433000</v>
      </c>
      <c r="AA17" s="91"/>
      <c r="AB17" s="90">
        <f>398200*7.5345</f>
        <v>3000237.9000000004</v>
      </c>
      <c r="AC17" s="353">
        <v>433000</v>
      </c>
      <c r="AD17" s="92">
        <f t="shared" si="5"/>
        <v>3433237.9000000004</v>
      </c>
      <c r="AE17" s="92">
        <f t="shared" si="22"/>
        <v>433000</v>
      </c>
    </row>
    <row r="18" spans="1:31" ht="20.25" customHeight="1" x14ac:dyDescent="0.25">
      <c r="A18" s="105"/>
      <c r="B18" s="96"/>
      <c r="C18" s="96">
        <v>6712</v>
      </c>
      <c r="D18" s="96"/>
      <c r="E18" s="98" t="s">
        <v>35</v>
      </c>
      <c r="F18" s="82"/>
      <c r="G18" s="99">
        <f t="shared" si="12"/>
        <v>0</v>
      </c>
      <c r="H18" s="82"/>
      <c r="I18" s="99">
        <f t="shared" si="13"/>
        <v>0</v>
      </c>
      <c r="J18" s="99">
        <f t="shared" si="13"/>
        <v>0</v>
      </c>
      <c r="K18" s="83"/>
      <c r="L18" s="106"/>
      <c r="M18" s="83"/>
      <c r="N18" s="250"/>
      <c r="O18" s="84">
        <v>9312.5</v>
      </c>
      <c r="P18" s="85">
        <f t="shared" si="1"/>
        <v>9312.5</v>
      </c>
      <c r="Q18" s="99"/>
      <c r="R18" s="82"/>
      <c r="S18" s="99">
        <f t="shared" si="14"/>
        <v>0</v>
      </c>
      <c r="T18" s="83">
        <f t="shared" si="2"/>
        <v>9312.5</v>
      </c>
      <c r="U18" s="106"/>
      <c r="V18" s="99"/>
      <c r="W18" s="82"/>
      <c r="X18" s="99">
        <f t="shared" si="16"/>
        <v>0</v>
      </c>
      <c r="Y18" s="83">
        <f t="shared" si="4"/>
        <v>0</v>
      </c>
      <c r="Z18" s="106"/>
      <c r="AA18" s="99"/>
      <c r="AB18" s="82"/>
      <c r="AC18" s="99">
        <f t="shared" ref="AC18:AC25" si="28">AB18/7.5345</f>
        <v>0</v>
      </c>
      <c r="AD18" s="83">
        <f t="shared" si="5"/>
        <v>0</v>
      </c>
      <c r="AE18" s="106"/>
    </row>
    <row r="19" spans="1:31" ht="20.25" customHeight="1" x14ac:dyDescent="0.25">
      <c r="A19" s="86"/>
      <c r="B19" s="88"/>
      <c r="C19" s="88"/>
      <c r="D19" s="88">
        <v>67121</v>
      </c>
      <c r="E19" s="89" t="s">
        <v>35</v>
      </c>
      <c r="F19" s="90">
        <v>0</v>
      </c>
      <c r="G19" s="91">
        <f t="shared" si="12"/>
        <v>0</v>
      </c>
      <c r="H19" s="90">
        <v>0</v>
      </c>
      <c r="I19" s="91">
        <f t="shared" si="13"/>
        <v>0</v>
      </c>
      <c r="J19" s="91">
        <f t="shared" si="13"/>
        <v>0</v>
      </c>
      <c r="K19" s="92"/>
      <c r="L19" s="91">
        <f>K19/7.5345</f>
        <v>0</v>
      </c>
      <c r="M19" s="285"/>
      <c r="N19" s="249">
        <v>0</v>
      </c>
      <c r="O19" s="90">
        <v>9312.5</v>
      </c>
      <c r="P19" s="92">
        <f t="shared" si="1"/>
        <v>9312.5</v>
      </c>
      <c r="Q19" s="91"/>
      <c r="R19" s="90">
        <v>0</v>
      </c>
      <c r="S19" s="91">
        <f t="shared" si="14"/>
        <v>0</v>
      </c>
      <c r="T19" s="92">
        <f t="shared" si="2"/>
        <v>9312.5</v>
      </c>
      <c r="U19" s="91"/>
      <c r="V19" s="91"/>
      <c r="W19" s="90">
        <v>0</v>
      </c>
      <c r="X19" s="91">
        <f t="shared" si="16"/>
        <v>0</v>
      </c>
      <c r="Y19" s="92">
        <f t="shared" si="4"/>
        <v>0</v>
      </c>
      <c r="Z19" s="91"/>
      <c r="AA19" s="91"/>
      <c r="AB19" s="90">
        <v>0</v>
      </c>
      <c r="AC19" s="91">
        <f t="shared" si="28"/>
        <v>0</v>
      </c>
      <c r="AD19" s="92">
        <f t="shared" si="5"/>
        <v>0</v>
      </c>
      <c r="AE19" s="91"/>
    </row>
    <row r="20" spans="1:31" ht="20.25" customHeight="1" x14ac:dyDescent="0.25">
      <c r="A20" s="105"/>
      <c r="B20" s="96"/>
      <c r="C20" s="96">
        <v>6713</v>
      </c>
      <c r="D20" s="96"/>
      <c r="E20" s="98" t="s">
        <v>36</v>
      </c>
      <c r="F20" s="82"/>
      <c r="G20" s="99">
        <f t="shared" si="12"/>
        <v>0</v>
      </c>
      <c r="H20" s="82"/>
      <c r="I20" s="99">
        <f t="shared" si="13"/>
        <v>0</v>
      </c>
      <c r="J20" s="99">
        <f t="shared" si="13"/>
        <v>0</v>
      </c>
      <c r="K20" s="83"/>
      <c r="L20" s="106"/>
      <c r="M20" s="83"/>
      <c r="N20" s="250"/>
      <c r="O20" s="84"/>
      <c r="P20" s="85">
        <f t="shared" si="1"/>
        <v>0</v>
      </c>
      <c r="Q20" s="99">
        <f t="shared" ref="Q20:Q25" si="29">P20/7.5345</f>
        <v>0</v>
      </c>
      <c r="R20" s="82"/>
      <c r="S20" s="99">
        <f t="shared" si="14"/>
        <v>0</v>
      </c>
      <c r="T20" s="83">
        <f t="shared" si="2"/>
        <v>0</v>
      </c>
      <c r="U20" s="106"/>
      <c r="V20" s="99">
        <f t="shared" ref="V20:V21" si="30">U20/7.5345</f>
        <v>0</v>
      </c>
      <c r="W20" s="82"/>
      <c r="X20" s="99">
        <f t="shared" si="16"/>
        <v>0</v>
      </c>
      <c r="Y20" s="83">
        <f t="shared" si="4"/>
        <v>0</v>
      </c>
      <c r="Z20" s="106"/>
      <c r="AA20" s="99">
        <f t="shared" ref="AA20:AA25" si="31">Z20/7.5345</f>
        <v>0</v>
      </c>
      <c r="AB20" s="82"/>
      <c r="AC20" s="99">
        <f t="shared" si="28"/>
        <v>0</v>
      </c>
      <c r="AD20" s="83">
        <f t="shared" si="5"/>
        <v>0</v>
      </c>
      <c r="AE20" s="106"/>
    </row>
    <row r="21" spans="1:31" ht="20.25" customHeight="1" x14ac:dyDescent="0.25">
      <c r="A21" s="86"/>
      <c r="B21" s="88"/>
      <c r="C21" s="88"/>
      <c r="D21" s="88">
        <v>67131</v>
      </c>
      <c r="E21" s="89" t="s">
        <v>37</v>
      </c>
      <c r="F21" s="90">
        <v>0</v>
      </c>
      <c r="G21" s="91">
        <f t="shared" si="12"/>
        <v>0</v>
      </c>
      <c r="H21" s="90">
        <v>0</v>
      </c>
      <c r="I21" s="91">
        <f t="shared" si="13"/>
        <v>0</v>
      </c>
      <c r="J21" s="91">
        <f t="shared" si="13"/>
        <v>0</v>
      </c>
      <c r="K21" s="92"/>
      <c r="L21" s="91">
        <f>K21/7.5345</f>
        <v>0</v>
      </c>
      <c r="M21" s="285"/>
      <c r="N21" s="249">
        <v>0</v>
      </c>
      <c r="O21" s="90">
        <v>0</v>
      </c>
      <c r="P21" s="92">
        <f t="shared" si="1"/>
        <v>0</v>
      </c>
      <c r="Q21" s="91">
        <f t="shared" si="29"/>
        <v>0</v>
      </c>
      <c r="R21" s="90">
        <v>0</v>
      </c>
      <c r="S21" s="91">
        <f t="shared" si="14"/>
        <v>0</v>
      </c>
      <c r="T21" s="92">
        <f t="shared" si="2"/>
        <v>0</v>
      </c>
      <c r="U21" s="91">
        <f>T21/7.5345</f>
        <v>0</v>
      </c>
      <c r="V21" s="91">
        <f t="shared" si="30"/>
        <v>0</v>
      </c>
      <c r="W21" s="90">
        <v>0</v>
      </c>
      <c r="X21" s="91">
        <f t="shared" si="16"/>
        <v>0</v>
      </c>
      <c r="Y21" s="92">
        <f t="shared" ref="Y21:Y27" si="32">W21+U21</f>
        <v>0</v>
      </c>
      <c r="Z21" s="91">
        <f>Y21/7.5345</f>
        <v>0</v>
      </c>
      <c r="AA21" s="91">
        <f t="shared" si="31"/>
        <v>0</v>
      </c>
      <c r="AB21" s="90">
        <v>0</v>
      </c>
      <c r="AC21" s="91">
        <f t="shared" si="28"/>
        <v>0</v>
      </c>
      <c r="AD21" s="92">
        <f t="shared" si="5"/>
        <v>0</v>
      </c>
      <c r="AE21" s="91">
        <f>AD21/7.5345</f>
        <v>0</v>
      </c>
    </row>
    <row r="22" spans="1:31" ht="20.25" customHeight="1" x14ac:dyDescent="0.25">
      <c r="A22" s="64">
        <v>68</v>
      </c>
      <c r="B22" s="102"/>
      <c r="C22" s="102"/>
      <c r="D22" s="102"/>
      <c r="E22" s="66" t="s">
        <v>38</v>
      </c>
      <c r="F22" s="67">
        <f>F23</f>
        <v>0</v>
      </c>
      <c r="G22" s="93">
        <f t="shared" si="12"/>
        <v>0</v>
      </c>
      <c r="H22" s="67">
        <f>H23</f>
        <v>0</v>
      </c>
      <c r="I22" s="93">
        <f t="shared" si="13"/>
        <v>0</v>
      </c>
      <c r="J22" s="302">
        <f t="shared" si="13"/>
        <v>0</v>
      </c>
      <c r="K22" s="68"/>
      <c r="L22" s="93">
        <f>K22/7.5345</f>
        <v>0</v>
      </c>
      <c r="M22" s="286"/>
      <c r="N22" s="246">
        <f>N23</f>
        <v>0</v>
      </c>
      <c r="O22" s="67">
        <f>O23</f>
        <v>0</v>
      </c>
      <c r="P22" s="68">
        <f t="shared" si="1"/>
        <v>0</v>
      </c>
      <c r="Q22" s="93">
        <f t="shared" si="29"/>
        <v>0</v>
      </c>
      <c r="R22" s="67">
        <f>R23</f>
        <v>0</v>
      </c>
      <c r="S22" s="93">
        <f t="shared" si="14"/>
        <v>0</v>
      </c>
      <c r="T22" s="68">
        <f t="shared" si="2"/>
        <v>0</v>
      </c>
      <c r="U22" s="93">
        <f t="shared" ref="U22:V25" si="33">T22/7.5345</f>
        <v>0</v>
      </c>
      <c r="V22" s="93">
        <f t="shared" si="33"/>
        <v>0</v>
      </c>
      <c r="W22" s="67">
        <f>W23</f>
        <v>0</v>
      </c>
      <c r="X22" s="93">
        <f t="shared" si="16"/>
        <v>0</v>
      </c>
      <c r="Y22" s="68">
        <f t="shared" si="32"/>
        <v>0</v>
      </c>
      <c r="Z22" s="93">
        <f t="shared" ref="Z22:Z24" si="34">Y22/7.5345</f>
        <v>0</v>
      </c>
      <c r="AA22" s="93">
        <f t="shared" si="31"/>
        <v>0</v>
      </c>
      <c r="AB22" s="236">
        <f>AB23</f>
        <v>0</v>
      </c>
      <c r="AC22" s="93">
        <f t="shared" si="28"/>
        <v>0</v>
      </c>
      <c r="AD22" s="324">
        <f t="shared" si="5"/>
        <v>0</v>
      </c>
      <c r="AE22" s="93">
        <f t="shared" ref="AE22:AE24" si="35">AD22/7.5345</f>
        <v>0</v>
      </c>
    </row>
    <row r="23" spans="1:31" ht="20.25" customHeight="1" x14ac:dyDescent="0.25">
      <c r="A23" s="69"/>
      <c r="B23" s="70">
        <v>683</v>
      </c>
      <c r="C23" s="71"/>
      <c r="D23" s="71"/>
      <c r="E23" s="72" t="s">
        <v>39</v>
      </c>
      <c r="F23" s="73">
        <f>F24</f>
        <v>0</v>
      </c>
      <c r="G23" s="94">
        <f t="shared" si="12"/>
        <v>0</v>
      </c>
      <c r="H23" s="73">
        <f>H24</f>
        <v>0</v>
      </c>
      <c r="I23" s="94">
        <f t="shared" si="13"/>
        <v>0</v>
      </c>
      <c r="J23" s="303">
        <f t="shared" si="13"/>
        <v>0</v>
      </c>
      <c r="K23" s="74"/>
      <c r="L23" s="94">
        <f>K23/7.5345</f>
        <v>0</v>
      </c>
      <c r="M23" s="287"/>
      <c r="N23" s="247">
        <f>N24</f>
        <v>0</v>
      </c>
      <c r="O23" s="73">
        <f>O24</f>
        <v>0</v>
      </c>
      <c r="P23" s="76">
        <f t="shared" si="1"/>
        <v>0</v>
      </c>
      <c r="Q23" s="94">
        <f t="shared" si="29"/>
        <v>0</v>
      </c>
      <c r="R23" s="73">
        <f>R24</f>
        <v>0</v>
      </c>
      <c r="S23" s="94">
        <f t="shared" si="14"/>
        <v>0</v>
      </c>
      <c r="T23" s="74">
        <f t="shared" si="2"/>
        <v>0</v>
      </c>
      <c r="U23" s="94">
        <f t="shared" si="33"/>
        <v>0</v>
      </c>
      <c r="V23" s="94">
        <f t="shared" si="33"/>
        <v>0</v>
      </c>
      <c r="W23" s="73">
        <f>W24</f>
        <v>0</v>
      </c>
      <c r="X23" s="94">
        <f t="shared" si="16"/>
        <v>0</v>
      </c>
      <c r="Y23" s="74">
        <f t="shared" si="32"/>
        <v>0</v>
      </c>
      <c r="Z23" s="94">
        <f t="shared" si="34"/>
        <v>0</v>
      </c>
      <c r="AA23" s="94">
        <f t="shared" si="31"/>
        <v>0</v>
      </c>
      <c r="AB23" s="235">
        <f>AB24</f>
        <v>0</v>
      </c>
      <c r="AC23" s="94">
        <f t="shared" si="28"/>
        <v>0</v>
      </c>
      <c r="AD23" s="325">
        <f t="shared" si="5"/>
        <v>0</v>
      </c>
      <c r="AE23" s="94">
        <f t="shared" si="35"/>
        <v>0</v>
      </c>
    </row>
    <row r="24" spans="1:31" ht="20.25" customHeight="1" x14ac:dyDescent="0.25">
      <c r="A24" s="105"/>
      <c r="B24" s="96"/>
      <c r="C24" s="96">
        <v>6831</v>
      </c>
      <c r="D24" s="96"/>
      <c r="E24" s="98" t="s">
        <v>39</v>
      </c>
      <c r="F24" s="82"/>
      <c r="G24" s="99">
        <f t="shared" si="12"/>
        <v>0</v>
      </c>
      <c r="H24" s="82"/>
      <c r="I24" s="99">
        <f t="shared" si="13"/>
        <v>0</v>
      </c>
      <c r="J24" s="304">
        <f t="shared" si="13"/>
        <v>0</v>
      </c>
      <c r="K24" s="83"/>
      <c r="L24" s="99">
        <f>K24/7.5345</f>
        <v>0</v>
      </c>
      <c r="M24" s="288"/>
      <c r="N24" s="250"/>
      <c r="O24" s="84"/>
      <c r="P24" s="85">
        <f t="shared" si="1"/>
        <v>0</v>
      </c>
      <c r="Q24" s="99">
        <f t="shared" si="29"/>
        <v>0</v>
      </c>
      <c r="R24" s="82"/>
      <c r="S24" s="99">
        <f t="shared" si="14"/>
        <v>0</v>
      </c>
      <c r="T24" s="83">
        <f t="shared" si="2"/>
        <v>0</v>
      </c>
      <c r="U24" s="99">
        <f t="shared" si="33"/>
        <v>0</v>
      </c>
      <c r="V24" s="99">
        <f t="shared" si="33"/>
        <v>0</v>
      </c>
      <c r="W24" s="82"/>
      <c r="X24" s="99">
        <f t="shared" si="16"/>
        <v>0</v>
      </c>
      <c r="Y24" s="83">
        <f t="shared" si="32"/>
        <v>0</v>
      </c>
      <c r="Z24" s="99">
        <f t="shared" si="34"/>
        <v>0</v>
      </c>
      <c r="AA24" s="99">
        <f t="shared" si="31"/>
        <v>0</v>
      </c>
      <c r="AB24" s="301"/>
      <c r="AC24" s="99">
        <f t="shared" si="28"/>
        <v>0</v>
      </c>
      <c r="AD24" s="231">
        <f t="shared" si="5"/>
        <v>0</v>
      </c>
      <c r="AE24" s="99">
        <f t="shared" si="35"/>
        <v>0</v>
      </c>
    </row>
    <row r="25" spans="1:31" ht="20.25" customHeight="1" x14ac:dyDescent="0.25">
      <c r="A25" s="86"/>
      <c r="B25" s="88"/>
      <c r="C25" s="88"/>
      <c r="D25" s="88">
        <v>68311</v>
      </c>
      <c r="E25" s="89" t="s">
        <v>39</v>
      </c>
      <c r="F25" s="90">
        <v>0</v>
      </c>
      <c r="G25" s="91">
        <f t="shared" si="12"/>
        <v>0</v>
      </c>
      <c r="H25" s="90">
        <v>0</v>
      </c>
      <c r="I25" s="91">
        <f t="shared" si="13"/>
        <v>0</v>
      </c>
      <c r="J25" s="149">
        <f t="shared" si="13"/>
        <v>0</v>
      </c>
      <c r="K25" s="92"/>
      <c r="L25" s="91">
        <f>K25/7.5345</f>
        <v>0</v>
      </c>
      <c r="M25" s="285">
        <f>G25+K25</f>
        <v>0</v>
      </c>
      <c r="N25" s="249">
        <v>0</v>
      </c>
      <c r="O25" s="90">
        <v>0</v>
      </c>
      <c r="P25" s="92">
        <f t="shared" si="1"/>
        <v>0</v>
      </c>
      <c r="Q25" s="91">
        <f t="shared" si="29"/>
        <v>0</v>
      </c>
      <c r="R25" s="90">
        <v>0</v>
      </c>
      <c r="S25" s="91">
        <f t="shared" si="14"/>
        <v>0</v>
      </c>
      <c r="T25" s="92">
        <f t="shared" si="2"/>
        <v>0</v>
      </c>
      <c r="U25" s="91">
        <f>T25/7.5345</f>
        <v>0</v>
      </c>
      <c r="V25" s="91">
        <f t="shared" si="33"/>
        <v>0</v>
      </c>
      <c r="W25" s="90">
        <v>0</v>
      </c>
      <c r="X25" s="91">
        <f t="shared" si="16"/>
        <v>0</v>
      </c>
      <c r="Y25" s="92">
        <f t="shared" si="32"/>
        <v>0</v>
      </c>
      <c r="Z25" s="91">
        <f>Y25/7.5345</f>
        <v>0</v>
      </c>
      <c r="AA25" s="91">
        <f t="shared" si="31"/>
        <v>0</v>
      </c>
      <c r="AB25" s="326">
        <v>0</v>
      </c>
      <c r="AC25" s="91">
        <f t="shared" si="28"/>
        <v>0</v>
      </c>
      <c r="AD25" s="232">
        <f t="shared" si="5"/>
        <v>0</v>
      </c>
      <c r="AE25" s="91">
        <f>AD25/7.5345</f>
        <v>0</v>
      </c>
    </row>
    <row r="26" spans="1:31" ht="20.25" customHeight="1" x14ac:dyDescent="0.25">
      <c r="A26" s="107"/>
      <c r="B26" s="108"/>
      <c r="C26" s="108"/>
      <c r="D26" s="108"/>
      <c r="E26" s="109" t="s">
        <v>6</v>
      </c>
      <c r="F26" s="110">
        <f t="shared" ref="F26:K26" si="36">F22+F14+F10+F6</f>
        <v>3800000</v>
      </c>
      <c r="G26" s="110">
        <f t="shared" si="36"/>
        <v>612700</v>
      </c>
      <c r="H26" s="110">
        <f t="shared" si="36"/>
        <v>3000237.9000000004</v>
      </c>
      <c r="I26" s="110">
        <f t="shared" si="36"/>
        <v>398200</v>
      </c>
      <c r="J26" s="110">
        <f t="shared" si="36"/>
        <v>398200</v>
      </c>
      <c r="K26" s="110">
        <f t="shared" si="36"/>
        <v>433000</v>
      </c>
      <c r="L26" s="111">
        <f>I26+G26</f>
        <v>1010900</v>
      </c>
      <c r="M26" s="111">
        <f>G26+K26</f>
        <v>1045700</v>
      </c>
      <c r="N26" s="252">
        <f>N22+N14+N10+N6</f>
        <v>2501781.59</v>
      </c>
      <c r="O26" s="110">
        <f>O22+O14+O10+O6</f>
        <v>1803218.68</v>
      </c>
      <c r="P26" s="111">
        <f t="shared" si="1"/>
        <v>4305000.2699999996</v>
      </c>
      <c r="Q26" s="110">
        <f>Q22+Q14+Q10+Q6</f>
        <v>510000</v>
      </c>
      <c r="R26" s="110">
        <f>R22+R14+R10+R6</f>
        <v>3000237.9000000004</v>
      </c>
      <c r="S26" s="110">
        <f>S22+S14+S10+S6</f>
        <v>398200</v>
      </c>
      <c r="T26" s="111">
        <f t="shared" si="2"/>
        <v>7305238.1699999999</v>
      </c>
      <c r="U26" s="111">
        <f>S26+Q26</f>
        <v>908200</v>
      </c>
      <c r="V26" s="110">
        <f>V22+V14+V10+V6</f>
        <v>619800</v>
      </c>
      <c r="W26" s="110">
        <f>W22+W14+W10+W6</f>
        <v>3000237.9000000004</v>
      </c>
      <c r="X26" s="110">
        <f>X22+X14+X10+X6</f>
        <v>433000</v>
      </c>
      <c r="Y26" s="111">
        <f t="shared" si="32"/>
        <v>3908437.9000000004</v>
      </c>
      <c r="Z26" s="111">
        <f>V26+X26</f>
        <v>1052800</v>
      </c>
      <c r="AA26" s="110">
        <f>AA22+AA14+AA10+AA6</f>
        <v>624900</v>
      </c>
      <c r="AB26" s="110">
        <f>AB22+AB14+AB10+AB6</f>
        <v>3000237.9000000004</v>
      </c>
      <c r="AC26" s="110">
        <f>AC22+AC14+AC10+AC6</f>
        <v>433000</v>
      </c>
      <c r="AD26" s="111">
        <f t="shared" si="5"/>
        <v>4053037.9000000004</v>
      </c>
      <c r="AE26" s="111">
        <f>AC26+AA26</f>
        <v>1057900</v>
      </c>
    </row>
    <row r="27" spans="1:31" ht="20.25" customHeight="1" x14ac:dyDescent="0.25">
      <c r="A27" s="86"/>
      <c r="B27" s="88"/>
      <c r="C27" s="88"/>
      <c r="D27" s="88"/>
      <c r="E27" s="89"/>
      <c r="F27" s="90"/>
      <c r="G27" s="91"/>
      <c r="H27" s="90"/>
      <c r="I27" s="112"/>
      <c r="J27" s="305"/>
      <c r="K27" s="92"/>
      <c r="L27" s="91">
        <f>K27/7.5345</f>
        <v>0</v>
      </c>
      <c r="M27" s="285"/>
      <c r="N27" s="249"/>
      <c r="O27" s="90"/>
      <c r="P27" s="92">
        <f t="shared" si="1"/>
        <v>0</v>
      </c>
      <c r="Q27" s="91"/>
      <c r="R27" s="90"/>
      <c r="S27" s="112"/>
      <c r="T27" s="92">
        <f t="shared" si="2"/>
        <v>0</v>
      </c>
      <c r="U27" s="91">
        <f>T27/7.5345</f>
        <v>0</v>
      </c>
      <c r="V27" s="91"/>
      <c r="W27" s="90"/>
      <c r="X27" s="112"/>
      <c r="Y27" s="92">
        <f t="shared" si="32"/>
        <v>0</v>
      </c>
      <c r="Z27" s="91">
        <f>Y27/7.5345</f>
        <v>0</v>
      </c>
      <c r="AA27" s="91"/>
      <c r="AB27" s="326"/>
      <c r="AC27" s="112"/>
      <c r="AD27" s="232">
        <f t="shared" si="5"/>
        <v>0</v>
      </c>
      <c r="AE27" s="91">
        <f>AD27/7.5345</f>
        <v>0</v>
      </c>
    </row>
    <row r="28" spans="1:31" ht="20.25" customHeight="1" x14ac:dyDescent="0.25">
      <c r="A28" s="113">
        <v>3</v>
      </c>
      <c r="B28" s="114"/>
      <c r="C28" s="114"/>
      <c r="D28" s="114"/>
      <c r="E28" s="115" t="s">
        <v>5</v>
      </c>
      <c r="F28" s="62">
        <f t="shared" ref="F28:L28" si="37">F29+F52+F152+F163</f>
        <v>3353000</v>
      </c>
      <c r="G28" s="62">
        <f t="shared" si="37"/>
        <v>546400</v>
      </c>
      <c r="H28" s="62">
        <f t="shared" si="37"/>
        <v>2974737.9</v>
      </c>
      <c r="I28" s="62">
        <f t="shared" si="37"/>
        <v>394800</v>
      </c>
      <c r="J28" s="238">
        <f t="shared" ref="J28:M28" si="38">J29+J52+J152+J163</f>
        <v>398700</v>
      </c>
      <c r="K28" s="62">
        <f t="shared" si="38"/>
        <v>431800</v>
      </c>
      <c r="L28" s="62">
        <f t="shared" si="37"/>
        <v>941200</v>
      </c>
      <c r="M28" s="62">
        <f t="shared" si="38"/>
        <v>978200</v>
      </c>
      <c r="N28" s="245">
        <v>1866951.05</v>
      </c>
      <c r="O28" s="62">
        <v>2220290.37</v>
      </c>
      <c r="P28" s="63">
        <f t="shared" si="1"/>
        <v>4087241.42</v>
      </c>
      <c r="Q28" s="62">
        <f t="shared" ref="Q28:Z28" si="39">Q29+Q52+Q152+Q163</f>
        <v>464300</v>
      </c>
      <c r="R28" s="62">
        <f t="shared" si="39"/>
        <v>2974737.9</v>
      </c>
      <c r="S28" s="62">
        <f t="shared" si="39"/>
        <v>391500</v>
      </c>
      <c r="T28" s="62">
        <f t="shared" si="39"/>
        <v>7061979.0200000005</v>
      </c>
      <c r="U28" s="62">
        <f t="shared" si="39"/>
        <v>855800</v>
      </c>
      <c r="V28" s="62">
        <f t="shared" si="39"/>
        <v>573400</v>
      </c>
      <c r="W28" s="62">
        <f t="shared" si="39"/>
        <v>2974737.9</v>
      </c>
      <c r="X28" s="62">
        <f t="shared" si="39"/>
        <v>428700</v>
      </c>
      <c r="Y28" s="62">
        <f t="shared" si="39"/>
        <v>3830537.9</v>
      </c>
      <c r="Z28" s="62">
        <f t="shared" si="39"/>
        <v>1002100</v>
      </c>
      <c r="AA28" s="62">
        <f t="shared" ref="AA28:AE28" si="40">AA29+AA52+AA152+AA163</f>
        <v>593500</v>
      </c>
      <c r="AB28" s="238">
        <f t="shared" si="40"/>
        <v>0</v>
      </c>
      <c r="AC28" s="62">
        <f t="shared" si="40"/>
        <v>427700</v>
      </c>
      <c r="AD28" s="238">
        <f t="shared" si="40"/>
        <v>1002100</v>
      </c>
      <c r="AE28" s="62">
        <f t="shared" si="40"/>
        <v>1021200</v>
      </c>
    </row>
    <row r="29" spans="1:31" ht="20.25" customHeight="1" x14ac:dyDescent="0.25">
      <c r="A29" s="64">
        <v>31</v>
      </c>
      <c r="B29" s="65"/>
      <c r="C29" s="65"/>
      <c r="D29" s="65"/>
      <c r="E29" s="66" t="s">
        <v>40</v>
      </c>
      <c r="F29" s="67">
        <f t="shared" ref="F29:L29" si="41">F30+F37+F44</f>
        <v>2231000</v>
      </c>
      <c r="G29" s="67">
        <f>G30+G37+G44</f>
        <v>377200</v>
      </c>
      <c r="H29" s="67">
        <f t="shared" si="41"/>
        <v>2118237.9</v>
      </c>
      <c r="I29" s="67">
        <f t="shared" si="41"/>
        <v>281000</v>
      </c>
      <c r="J29" s="236">
        <f t="shared" ref="J29:K29" si="42">J30+J37+J44</f>
        <v>303300</v>
      </c>
      <c r="K29" s="67">
        <f t="shared" si="42"/>
        <v>346900</v>
      </c>
      <c r="L29" s="67">
        <f t="shared" si="41"/>
        <v>658200</v>
      </c>
      <c r="M29" s="354">
        <f t="shared" ref="M29:M38" si="43">K29+G29</f>
        <v>724100</v>
      </c>
      <c r="N29" s="246">
        <v>1152318.17</v>
      </c>
      <c r="O29" s="67">
        <v>1690324.01</v>
      </c>
      <c r="P29" s="68">
        <f t="shared" si="1"/>
        <v>2842642.1799999997</v>
      </c>
      <c r="Q29" s="67">
        <f t="shared" ref="Q29:Z29" si="44">Q30+Q37+Q44</f>
        <v>319400</v>
      </c>
      <c r="R29" s="67">
        <f t="shared" si="44"/>
        <v>2118237.9</v>
      </c>
      <c r="S29" s="67">
        <f t="shared" si="44"/>
        <v>281000</v>
      </c>
      <c r="T29" s="67">
        <f t="shared" si="44"/>
        <v>4960879.78</v>
      </c>
      <c r="U29" s="67">
        <f t="shared" si="44"/>
        <v>600400</v>
      </c>
      <c r="V29" s="67">
        <f t="shared" si="44"/>
        <v>401700</v>
      </c>
      <c r="W29" s="67">
        <f t="shared" si="44"/>
        <v>2118237.9</v>
      </c>
      <c r="X29" s="67">
        <f t="shared" si="44"/>
        <v>341200</v>
      </c>
      <c r="Y29" s="67">
        <f t="shared" si="44"/>
        <v>2718637.9</v>
      </c>
      <c r="Z29" s="67">
        <f t="shared" si="44"/>
        <v>742900</v>
      </c>
      <c r="AA29" s="67">
        <f t="shared" ref="AA29:AE29" si="45">AA30+AA37+AA44</f>
        <v>423200</v>
      </c>
      <c r="AB29" s="236">
        <f t="shared" si="45"/>
        <v>0</v>
      </c>
      <c r="AC29" s="67">
        <f t="shared" si="45"/>
        <v>338200</v>
      </c>
      <c r="AD29" s="236">
        <f t="shared" si="45"/>
        <v>742900</v>
      </c>
      <c r="AE29" s="67">
        <f t="shared" si="45"/>
        <v>761400</v>
      </c>
    </row>
    <row r="30" spans="1:31" ht="20.25" customHeight="1" x14ac:dyDescent="0.25">
      <c r="A30" s="69"/>
      <c r="B30" s="70">
        <v>311</v>
      </c>
      <c r="C30" s="71"/>
      <c r="D30" s="71"/>
      <c r="E30" s="72" t="s">
        <v>41</v>
      </c>
      <c r="F30" s="116">
        <f t="shared" ref="F30:O30" si="46">F31+F33+F35</f>
        <v>1916000</v>
      </c>
      <c r="G30" s="116">
        <f t="shared" si="46"/>
        <v>307000</v>
      </c>
      <c r="H30" s="116">
        <f t="shared" si="46"/>
        <v>1737237.9</v>
      </c>
      <c r="I30" s="116">
        <f t="shared" si="46"/>
        <v>230500</v>
      </c>
      <c r="J30" s="243">
        <f t="shared" ref="J30:K30" si="47">J31+J33+J35</f>
        <v>251200</v>
      </c>
      <c r="K30" s="116">
        <f t="shared" si="47"/>
        <v>295000</v>
      </c>
      <c r="L30" s="116">
        <f t="shared" si="46"/>
        <v>537500</v>
      </c>
      <c r="M30" s="116">
        <f t="shared" si="43"/>
        <v>602000</v>
      </c>
      <c r="N30" s="253">
        <f t="shared" si="46"/>
        <v>954935.1</v>
      </c>
      <c r="O30" s="116">
        <f t="shared" si="46"/>
        <v>1436499.2399999998</v>
      </c>
      <c r="P30" s="76">
        <f t="shared" si="1"/>
        <v>2391434.34</v>
      </c>
      <c r="Q30" s="116">
        <f t="shared" ref="Q30:Z30" si="48">Q31+Q33+Q35</f>
        <v>276500</v>
      </c>
      <c r="R30" s="116">
        <f t="shared" si="48"/>
        <v>1737237.9</v>
      </c>
      <c r="S30" s="116">
        <f t="shared" si="48"/>
        <v>230500</v>
      </c>
      <c r="T30" s="116">
        <f t="shared" si="48"/>
        <v>4128672.24</v>
      </c>
      <c r="U30" s="116">
        <f t="shared" si="48"/>
        <v>507000</v>
      </c>
      <c r="V30" s="116">
        <f t="shared" si="48"/>
        <v>337700</v>
      </c>
      <c r="W30" s="116">
        <f t="shared" si="48"/>
        <v>1737237.9</v>
      </c>
      <c r="X30" s="116">
        <f t="shared" si="48"/>
        <v>285500</v>
      </c>
      <c r="Y30" s="116">
        <f t="shared" si="48"/>
        <v>2244237.9</v>
      </c>
      <c r="Z30" s="116">
        <f t="shared" si="48"/>
        <v>623200</v>
      </c>
      <c r="AA30" s="116">
        <f t="shared" ref="AA30:AE30" si="49">AA31+AA33+AA35</f>
        <v>356700</v>
      </c>
      <c r="AB30" s="243">
        <f t="shared" si="49"/>
        <v>0</v>
      </c>
      <c r="AC30" s="116">
        <f t="shared" si="49"/>
        <v>285500</v>
      </c>
      <c r="AD30" s="243">
        <f t="shared" si="49"/>
        <v>623200</v>
      </c>
      <c r="AE30" s="116">
        <f t="shared" si="49"/>
        <v>642200</v>
      </c>
    </row>
    <row r="31" spans="1:31" ht="20.25" customHeight="1" x14ac:dyDescent="0.25">
      <c r="A31" s="117"/>
      <c r="B31" s="118"/>
      <c r="C31" s="119">
        <v>3111</v>
      </c>
      <c r="D31" s="118"/>
      <c r="E31" s="120" t="s">
        <v>42</v>
      </c>
      <c r="F31" s="121">
        <f t="shared" ref="F31:K31" si="50">F32</f>
        <v>1660000</v>
      </c>
      <c r="G31" s="121">
        <f t="shared" si="50"/>
        <v>265000</v>
      </c>
      <c r="H31" s="121">
        <f t="shared" si="50"/>
        <v>1365000</v>
      </c>
      <c r="I31" s="121">
        <f t="shared" si="50"/>
        <v>181100</v>
      </c>
      <c r="J31" s="306">
        <f t="shared" si="50"/>
        <v>191500</v>
      </c>
      <c r="K31" s="83">
        <f t="shared" si="50"/>
        <v>250000</v>
      </c>
      <c r="L31" s="83">
        <f t="shared" ref="L31:L35" si="51">I31+G31</f>
        <v>446100</v>
      </c>
      <c r="M31" s="83">
        <f t="shared" si="43"/>
        <v>515000</v>
      </c>
      <c r="N31" s="254">
        <f>N32</f>
        <v>787313.76</v>
      </c>
      <c r="O31" s="122">
        <f>O32</f>
        <v>1162586.6399999999</v>
      </c>
      <c r="P31" s="85">
        <f t="shared" si="1"/>
        <v>1949900.4</v>
      </c>
      <c r="Q31" s="121">
        <f>Q32</f>
        <v>240000</v>
      </c>
      <c r="R31" s="121">
        <f>R32</f>
        <v>1365000</v>
      </c>
      <c r="S31" s="121">
        <f>S32</f>
        <v>181100</v>
      </c>
      <c r="T31" s="83">
        <f>R31+P31</f>
        <v>3314900.4</v>
      </c>
      <c r="U31" s="83">
        <f t="shared" ref="U31:U35" si="52">S31+Q31</f>
        <v>421100</v>
      </c>
      <c r="V31" s="121">
        <f>V32</f>
        <v>291500</v>
      </c>
      <c r="W31" s="121">
        <f>W32</f>
        <v>1365000</v>
      </c>
      <c r="X31" s="121">
        <f>X32</f>
        <v>240000</v>
      </c>
      <c r="Y31" s="83">
        <f t="shared" ref="Y31:Z35" si="53">W31+U31</f>
        <v>1786100</v>
      </c>
      <c r="Z31" s="83">
        <f t="shared" si="53"/>
        <v>531500</v>
      </c>
      <c r="AA31" s="121">
        <f>AA32</f>
        <v>306000</v>
      </c>
      <c r="AB31" s="306">
        <f>AB32</f>
        <v>0</v>
      </c>
      <c r="AC31" s="121">
        <f>AC32</f>
        <v>240000</v>
      </c>
      <c r="AD31" s="231">
        <f t="shared" ref="AD31:AD35" si="54">AB31+Z31</f>
        <v>531500</v>
      </c>
      <c r="AE31" s="83">
        <f t="shared" ref="AE31:AE35" si="55">AC31+AA31</f>
        <v>546000</v>
      </c>
    </row>
    <row r="32" spans="1:31" ht="20.25" customHeight="1" x14ac:dyDescent="0.25">
      <c r="A32" s="86"/>
      <c r="B32" s="88"/>
      <c r="C32" s="88"/>
      <c r="D32" s="88">
        <v>31111</v>
      </c>
      <c r="E32" s="89" t="s">
        <v>43</v>
      </c>
      <c r="F32" s="90">
        <v>1660000</v>
      </c>
      <c r="G32" s="100">
        <v>265000</v>
      </c>
      <c r="H32" s="123">
        <f>1300000*1.05</f>
        <v>1365000</v>
      </c>
      <c r="I32" s="100">
        <v>181100</v>
      </c>
      <c r="J32" s="101">
        <f>181100+10400</f>
        <v>191500</v>
      </c>
      <c r="K32" s="124">
        <v>250000</v>
      </c>
      <c r="L32" s="124">
        <f t="shared" si="51"/>
        <v>446100</v>
      </c>
      <c r="M32" s="124">
        <f t="shared" si="43"/>
        <v>515000</v>
      </c>
      <c r="N32" s="249">
        <v>787313.76</v>
      </c>
      <c r="O32" s="123">
        <v>1162586.6399999999</v>
      </c>
      <c r="P32" s="124">
        <f t="shared" si="1"/>
        <v>1949900.4</v>
      </c>
      <c r="Q32" s="101">
        <v>240000</v>
      </c>
      <c r="R32" s="123">
        <f>1300000*1.05</f>
        <v>1365000</v>
      </c>
      <c r="S32" s="100">
        <v>181100</v>
      </c>
      <c r="T32" s="124">
        <f>R32+P32</f>
        <v>3314900.4</v>
      </c>
      <c r="U32" s="124">
        <f t="shared" si="52"/>
        <v>421100</v>
      </c>
      <c r="V32" s="101">
        <f>G32*1.1</f>
        <v>291500</v>
      </c>
      <c r="W32" s="123">
        <f>1300000*1.05</f>
        <v>1365000</v>
      </c>
      <c r="X32" s="100">
        <v>240000</v>
      </c>
      <c r="Y32" s="124">
        <f t="shared" si="53"/>
        <v>1786100</v>
      </c>
      <c r="Z32" s="124">
        <f t="shared" si="53"/>
        <v>531500</v>
      </c>
      <c r="AA32" s="353">
        <v>306000</v>
      </c>
      <c r="AB32" s="327"/>
      <c r="AC32" s="353">
        <f>X32</f>
        <v>240000</v>
      </c>
      <c r="AD32" s="328">
        <f t="shared" si="54"/>
        <v>531500</v>
      </c>
      <c r="AE32" s="124">
        <f t="shared" si="55"/>
        <v>546000</v>
      </c>
    </row>
    <row r="33" spans="1:31" ht="20.25" customHeight="1" x14ac:dyDescent="0.25">
      <c r="A33" s="125"/>
      <c r="B33" s="126"/>
      <c r="C33" s="127">
        <v>3113</v>
      </c>
      <c r="D33" s="128"/>
      <c r="E33" s="126" t="s">
        <v>44</v>
      </c>
      <c r="F33" s="129">
        <f>F34</f>
        <v>16000</v>
      </c>
      <c r="G33" s="129">
        <f t="shared" ref="G33:J33" si="56">G34</f>
        <v>2000</v>
      </c>
      <c r="H33" s="129">
        <f t="shared" si="56"/>
        <v>5000</v>
      </c>
      <c r="I33" s="129">
        <f t="shared" si="56"/>
        <v>700</v>
      </c>
      <c r="J33" s="307">
        <f t="shared" si="56"/>
        <v>1000</v>
      </c>
      <c r="K33" s="130">
        <f>K34</f>
        <v>1000</v>
      </c>
      <c r="L33" s="130">
        <f t="shared" si="51"/>
        <v>2700</v>
      </c>
      <c r="M33" s="83">
        <f t="shared" si="43"/>
        <v>3000</v>
      </c>
      <c r="N33" s="255">
        <f>N34</f>
        <v>7720.71</v>
      </c>
      <c r="O33" s="122">
        <f>O34</f>
        <v>9165.89</v>
      </c>
      <c r="P33" s="131">
        <f>O33+N33</f>
        <v>16886.599999999999</v>
      </c>
      <c r="Q33" s="129">
        <f t="shared" ref="Q33:S33" si="57">Q34</f>
        <v>2000</v>
      </c>
      <c r="R33" s="129">
        <f t="shared" si="57"/>
        <v>5000</v>
      </c>
      <c r="S33" s="129">
        <f t="shared" si="57"/>
        <v>700</v>
      </c>
      <c r="T33" s="130">
        <f>R33+P33</f>
        <v>21886.6</v>
      </c>
      <c r="U33" s="130">
        <f t="shared" si="52"/>
        <v>2700</v>
      </c>
      <c r="V33" s="129">
        <f t="shared" ref="V33:X33" si="58">V34</f>
        <v>2200</v>
      </c>
      <c r="W33" s="129">
        <f t="shared" si="58"/>
        <v>5000</v>
      </c>
      <c r="X33" s="129">
        <f t="shared" si="58"/>
        <v>1500</v>
      </c>
      <c r="Y33" s="130">
        <f t="shared" si="53"/>
        <v>7700</v>
      </c>
      <c r="Z33" s="130">
        <f t="shared" si="53"/>
        <v>3700</v>
      </c>
      <c r="AA33" s="129">
        <f t="shared" ref="AA33:AC33" si="59">AA34</f>
        <v>2300</v>
      </c>
      <c r="AB33" s="307">
        <f t="shared" si="59"/>
        <v>0</v>
      </c>
      <c r="AC33" s="129">
        <f t="shared" si="59"/>
        <v>1500</v>
      </c>
      <c r="AD33" s="329">
        <f t="shared" si="54"/>
        <v>3700</v>
      </c>
      <c r="AE33" s="130">
        <f t="shared" si="55"/>
        <v>3800</v>
      </c>
    </row>
    <row r="34" spans="1:31" ht="20.25" customHeight="1" x14ac:dyDescent="0.25">
      <c r="A34" s="132"/>
      <c r="B34" s="133"/>
      <c r="C34" s="133"/>
      <c r="D34" s="134">
        <v>31131</v>
      </c>
      <c r="E34" s="133" t="str">
        <f>$E$33</f>
        <v>Plaće za prekovremeni rad</v>
      </c>
      <c r="F34" s="135">
        <v>16000</v>
      </c>
      <c r="G34" s="100">
        <v>2000</v>
      </c>
      <c r="H34" s="233">
        <v>5000</v>
      </c>
      <c r="I34" s="100">
        <v>700</v>
      </c>
      <c r="J34" s="101">
        <f>700+300</f>
        <v>1000</v>
      </c>
      <c r="K34" s="137">
        <v>1000</v>
      </c>
      <c r="L34" s="137">
        <f t="shared" si="51"/>
        <v>2700</v>
      </c>
      <c r="M34" s="124">
        <f t="shared" si="43"/>
        <v>3000</v>
      </c>
      <c r="N34" s="256">
        <v>7720.71</v>
      </c>
      <c r="O34" s="138">
        <v>9165.89</v>
      </c>
      <c r="P34" s="124">
        <f t="shared" si="1"/>
        <v>16886.599999999999</v>
      </c>
      <c r="Q34" s="100">
        <v>2000</v>
      </c>
      <c r="R34" s="136">
        <v>5000</v>
      </c>
      <c r="S34" s="100">
        <v>700</v>
      </c>
      <c r="T34" s="137">
        <f>R34+P34</f>
        <v>21886.6</v>
      </c>
      <c r="U34" s="137">
        <f t="shared" si="52"/>
        <v>2700</v>
      </c>
      <c r="V34" s="100">
        <f>G34*1.1</f>
        <v>2200</v>
      </c>
      <c r="W34" s="136">
        <v>5000</v>
      </c>
      <c r="X34" s="100">
        <v>1500</v>
      </c>
      <c r="Y34" s="137">
        <f t="shared" si="53"/>
        <v>7700</v>
      </c>
      <c r="Z34" s="137">
        <f t="shared" si="53"/>
        <v>3700</v>
      </c>
      <c r="AA34" s="353">
        <v>2300</v>
      </c>
      <c r="AB34" s="330"/>
      <c r="AC34" s="353">
        <f>X34</f>
        <v>1500</v>
      </c>
      <c r="AD34" s="331">
        <f t="shared" si="54"/>
        <v>3700</v>
      </c>
      <c r="AE34" s="361">
        <f t="shared" si="55"/>
        <v>3800</v>
      </c>
    </row>
    <row r="35" spans="1:31" ht="20.25" customHeight="1" x14ac:dyDescent="0.25">
      <c r="A35" s="125"/>
      <c r="B35" s="126"/>
      <c r="C35" s="127">
        <v>3114</v>
      </c>
      <c r="D35" s="139"/>
      <c r="E35" s="126" t="s">
        <v>45</v>
      </c>
      <c r="F35" s="129">
        <f>F36</f>
        <v>240000</v>
      </c>
      <c r="G35" s="129">
        <f t="shared" ref="G35:J35" si="60">G36</f>
        <v>40000</v>
      </c>
      <c r="H35" s="129">
        <f t="shared" si="60"/>
        <v>367237.9</v>
      </c>
      <c r="I35" s="129">
        <f t="shared" si="60"/>
        <v>48700</v>
      </c>
      <c r="J35" s="307">
        <f t="shared" si="60"/>
        <v>58700</v>
      </c>
      <c r="K35" s="130">
        <f>K36</f>
        <v>44000</v>
      </c>
      <c r="L35" s="130">
        <f t="shared" si="51"/>
        <v>88700</v>
      </c>
      <c r="M35" s="355">
        <f t="shared" si="43"/>
        <v>84000</v>
      </c>
      <c r="N35" s="255">
        <f>N36</f>
        <v>159900.63</v>
      </c>
      <c r="O35" s="140">
        <f>O36</f>
        <v>264746.71000000002</v>
      </c>
      <c r="P35" s="131">
        <f t="shared" si="1"/>
        <v>424647.34</v>
      </c>
      <c r="Q35" s="129">
        <f t="shared" ref="Q35:S35" si="61">Q36</f>
        <v>34500</v>
      </c>
      <c r="R35" s="129">
        <f t="shared" si="61"/>
        <v>367237.9</v>
      </c>
      <c r="S35" s="129">
        <f t="shared" si="61"/>
        <v>48700</v>
      </c>
      <c r="T35" s="130">
        <f>R35+P35</f>
        <v>791885.24</v>
      </c>
      <c r="U35" s="130">
        <f t="shared" si="52"/>
        <v>83200</v>
      </c>
      <c r="V35" s="129">
        <f t="shared" ref="V35:X35" si="62">V36</f>
        <v>44000</v>
      </c>
      <c r="W35" s="129">
        <f t="shared" si="62"/>
        <v>367237.9</v>
      </c>
      <c r="X35" s="129">
        <f t="shared" si="62"/>
        <v>44000</v>
      </c>
      <c r="Y35" s="130">
        <f t="shared" si="53"/>
        <v>450437.9</v>
      </c>
      <c r="Z35" s="130">
        <f t="shared" si="53"/>
        <v>88000</v>
      </c>
      <c r="AA35" s="129">
        <f t="shared" ref="AA35:AC35" si="63">AA36</f>
        <v>48400.000000000007</v>
      </c>
      <c r="AB35" s="307">
        <f t="shared" si="63"/>
        <v>0</v>
      </c>
      <c r="AC35" s="129">
        <f t="shared" si="63"/>
        <v>44000</v>
      </c>
      <c r="AD35" s="329">
        <f t="shared" si="54"/>
        <v>88000</v>
      </c>
      <c r="AE35" s="130">
        <f t="shared" si="55"/>
        <v>92400</v>
      </c>
    </row>
    <row r="36" spans="1:31" ht="20.25" customHeight="1" x14ac:dyDescent="0.25">
      <c r="A36" s="132"/>
      <c r="B36" s="133"/>
      <c r="C36" s="133"/>
      <c r="D36" s="134">
        <v>31141</v>
      </c>
      <c r="E36" s="133" t="s">
        <v>45</v>
      </c>
      <c r="F36" s="141">
        <v>240000</v>
      </c>
      <c r="G36" s="100">
        <v>40000</v>
      </c>
      <c r="H36" s="233">
        <v>367237.9</v>
      </c>
      <c r="I36" s="100">
        <v>48700</v>
      </c>
      <c r="J36" s="101">
        <f>48700+10000</f>
        <v>58700</v>
      </c>
      <c r="K36" s="137">
        <v>44000</v>
      </c>
      <c r="L36" s="137">
        <f>G36+I36</f>
        <v>88700</v>
      </c>
      <c r="M36" s="124">
        <f t="shared" si="43"/>
        <v>84000</v>
      </c>
      <c r="N36" s="257">
        <v>159900.63</v>
      </c>
      <c r="O36" s="138">
        <v>264746.71000000002</v>
      </c>
      <c r="P36" s="92">
        <f>N36+O36</f>
        <v>424647.34</v>
      </c>
      <c r="Q36" s="101">
        <v>34500</v>
      </c>
      <c r="R36" s="136">
        <v>367237.9</v>
      </c>
      <c r="S36" s="100">
        <v>48700</v>
      </c>
      <c r="T36" s="137">
        <f>P36+R36</f>
        <v>791885.24</v>
      </c>
      <c r="U36" s="137">
        <f>Q36+S36</f>
        <v>83200</v>
      </c>
      <c r="V36" s="101">
        <f>G36*1.1</f>
        <v>44000</v>
      </c>
      <c r="W36" s="136">
        <v>367237.9</v>
      </c>
      <c r="X36" s="100">
        <f>K36</f>
        <v>44000</v>
      </c>
      <c r="Y36" s="137">
        <f>U36+W36</f>
        <v>450437.9</v>
      </c>
      <c r="Z36" s="137">
        <f>V36+X36</f>
        <v>88000</v>
      </c>
      <c r="AA36" s="353">
        <f>V36*1.1</f>
        <v>48400.000000000007</v>
      </c>
      <c r="AB36" s="330"/>
      <c r="AC36" s="353">
        <f>X36</f>
        <v>44000</v>
      </c>
      <c r="AD36" s="331">
        <f>Z36+AB36</f>
        <v>88000</v>
      </c>
      <c r="AE36" s="361">
        <f>AA36+AC36</f>
        <v>92400</v>
      </c>
    </row>
    <row r="37" spans="1:31" ht="20.25" customHeight="1" x14ac:dyDescent="0.25">
      <c r="A37" s="69"/>
      <c r="B37" s="70">
        <v>312</v>
      </c>
      <c r="C37" s="71"/>
      <c r="D37" s="71"/>
      <c r="E37" s="72" t="s">
        <v>46</v>
      </c>
      <c r="F37" s="142">
        <f>F38</f>
        <v>75000</v>
      </c>
      <c r="G37" s="142">
        <f t="shared" ref="G37:J37" si="64">G38</f>
        <v>24200</v>
      </c>
      <c r="H37" s="142">
        <f t="shared" si="64"/>
        <v>75000</v>
      </c>
      <c r="I37" s="142">
        <f t="shared" si="64"/>
        <v>9900</v>
      </c>
      <c r="J37" s="308">
        <f t="shared" si="64"/>
        <v>11500</v>
      </c>
      <c r="K37" s="74">
        <f>K38</f>
        <v>7400</v>
      </c>
      <c r="L37" s="74">
        <f t="shared" ref="L37:L46" si="65">I37+G37</f>
        <v>34100</v>
      </c>
      <c r="M37" s="356">
        <f t="shared" si="43"/>
        <v>31600</v>
      </c>
      <c r="N37" s="258">
        <v>51303.42</v>
      </c>
      <c r="O37" s="142">
        <f>O38</f>
        <v>21364.27</v>
      </c>
      <c r="P37" s="76">
        <f>O37+N37</f>
        <v>72667.69</v>
      </c>
      <c r="Q37" s="142">
        <f t="shared" ref="Q37:S37" si="66">Q38</f>
        <v>9900</v>
      </c>
      <c r="R37" s="142">
        <f t="shared" si="66"/>
        <v>75000</v>
      </c>
      <c r="S37" s="142">
        <f t="shared" si="66"/>
        <v>9900</v>
      </c>
      <c r="T37" s="74">
        <f t="shared" ref="T37:T46" si="67">R37+P37</f>
        <v>147667.69</v>
      </c>
      <c r="U37" s="74">
        <f t="shared" ref="U37:U46" si="68">S37+Q37</f>
        <v>19800</v>
      </c>
      <c r="V37" s="142">
        <f t="shared" ref="V37:X37" si="69">V38</f>
        <v>13400</v>
      </c>
      <c r="W37" s="142">
        <f t="shared" si="69"/>
        <v>75000</v>
      </c>
      <c r="X37" s="142">
        <f t="shared" si="69"/>
        <v>11200</v>
      </c>
      <c r="Y37" s="74">
        <f t="shared" ref="Y37:Z46" si="70">W37+U37</f>
        <v>94800</v>
      </c>
      <c r="Z37" s="74">
        <f t="shared" si="70"/>
        <v>24600</v>
      </c>
      <c r="AA37" s="142">
        <f t="shared" ref="AA37:AC37" si="71">AA38</f>
        <v>13400</v>
      </c>
      <c r="AB37" s="308">
        <f t="shared" si="71"/>
        <v>0</v>
      </c>
      <c r="AC37" s="142">
        <f t="shared" si="71"/>
        <v>8200</v>
      </c>
      <c r="AD37" s="325">
        <f t="shared" ref="AD37:AD46" si="72">AB37+Z37</f>
        <v>24600</v>
      </c>
      <c r="AE37" s="74">
        <f t="shared" ref="AE37:AE46" si="73">AC37+AA37</f>
        <v>21600</v>
      </c>
    </row>
    <row r="38" spans="1:31" ht="20.25" customHeight="1" x14ac:dyDescent="0.25">
      <c r="A38" s="143"/>
      <c r="B38" s="119"/>
      <c r="C38" s="119">
        <v>3121</v>
      </c>
      <c r="D38" s="119"/>
      <c r="E38" s="120" t="s">
        <v>46</v>
      </c>
      <c r="F38" s="144">
        <f>SUM(F39:F43)</f>
        <v>75000</v>
      </c>
      <c r="G38" s="144">
        <f t="shared" ref="G38:I38" si="74">SUM(G39:G43)</f>
        <v>24200</v>
      </c>
      <c r="H38" s="144">
        <f t="shared" si="74"/>
        <v>75000</v>
      </c>
      <c r="I38" s="144">
        <f t="shared" si="74"/>
        <v>9900</v>
      </c>
      <c r="J38" s="309">
        <f t="shared" ref="J38" si="75">SUM(J39:J43)</f>
        <v>11500</v>
      </c>
      <c r="K38" s="83">
        <f>SUM(K39:K43)</f>
        <v>7400</v>
      </c>
      <c r="L38" s="83">
        <f t="shared" si="65"/>
        <v>34100</v>
      </c>
      <c r="M38" s="355">
        <f t="shared" si="43"/>
        <v>31600</v>
      </c>
      <c r="N38" s="259">
        <f>SUM(N39:N43)</f>
        <v>51303.72</v>
      </c>
      <c r="O38" s="145">
        <f>SUM(O39:O43)</f>
        <v>21364.27</v>
      </c>
      <c r="P38" s="85">
        <f>O38+N38</f>
        <v>72667.990000000005</v>
      </c>
      <c r="Q38" s="144">
        <f t="shared" ref="Q38:S38" si="76">SUM(Q39:Q43)</f>
        <v>9900</v>
      </c>
      <c r="R38" s="144">
        <f t="shared" si="76"/>
        <v>75000</v>
      </c>
      <c r="S38" s="144">
        <f t="shared" si="76"/>
        <v>9900</v>
      </c>
      <c r="T38" s="83">
        <f t="shared" si="67"/>
        <v>147667.99</v>
      </c>
      <c r="U38" s="83">
        <f t="shared" si="68"/>
        <v>19800</v>
      </c>
      <c r="V38" s="144">
        <f t="shared" ref="V38:X38" si="77">SUM(V39:V43)</f>
        <v>13400</v>
      </c>
      <c r="W38" s="144">
        <f t="shared" si="77"/>
        <v>75000</v>
      </c>
      <c r="X38" s="144">
        <f t="shared" si="77"/>
        <v>11200</v>
      </c>
      <c r="Y38" s="83">
        <f t="shared" si="70"/>
        <v>94800</v>
      </c>
      <c r="Z38" s="83">
        <f t="shared" si="70"/>
        <v>24600</v>
      </c>
      <c r="AA38" s="144">
        <f t="shared" ref="AA38:AC38" si="78">SUM(AA39:AA43)</f>
        <v>13400</v>
      </c>
      <c r="AB38" s="309">
        <f t="shared" si="78"/>
        <v>0</v>
      </c>
      <c r="AC38" s="144">
        <f t="shared" si="78"/>
        <v>8200</v>
      </c>
      <c r="AD38" s="231">
        <f t="shared" si="72"/>
        <v>24600</v>
      </c>
      <c r="AE38" s="83">
        <f t="shared" si="73"/>
        <v>21600</v>
      </c>
    </row>
    <row r="39" spans="1:31" ht="20.25" customHeight="1" x14ac:dyDescent="0.25">
      <c r="A39" s="86"/>
      <c r="B39" s="88"/>
      <c r="C39" s="88"/>
      <c r="D39" s="88">
        <v>31212</v>
      </c>
      <c r="E39" s="89" t="s">
        <v>47</v>
      </c>
      <c r="F39" s="146">
        <v>10000</v>
      </c>
      <c r="G39" s="100">
        <v>1500</v>
      </c>
      <c r="H39" s="147">
        <v>10000</v>
      </c>
      <c r="I39" s="100">
        <v>1300</v>
      </c>
      <c r="J39" s="101">
        <v>1500</v>
      </c>
      <c r="K39" s="124">
        <v>1000</v>
      </c>
      <c r="L39" s="124">
        <f t="shared" si="65"/>
        <v>2800</v>
      </c>
      <c r="M39" s="124">
        <f t="shared" ref="M39:M50" si="79">K39+G39</f>
        <v>2500</v>
      </c>
      <c r="N39" s="260">
        <v>19009.7</v>
      </c>
      <c r="O39" s="147">
        <v>5614.27</v>
      </c>
      <c r="P39" s="124">
        <f>O39+N39</f>
        <v>24623.97</v>
      </c>
      <c r="Q39" s="100">
        <v>1300</v>
      </c>
      <c r="R39" s="147">
        <v>10000</v>
      </c>
      <c r="S39" s="100">
        <v>1300</v>
      </c>
      <c r="T39" s="124">
        <f t="shared" si="67"/>
        <v>34623.97</v>
      </c>
      <c r="U39" s="124">
        <f t="shared" si="68"/>
        <v>2600</v>
      </c>
      <c r="V39" s="100">
        <v>1300</v>
      </c>
      <c r="W39" s="147">
        <v>10000</v>
      </c>
      <c r="X39" s="100">
        <f>K39</f>
        <v>1000</v>
      </c>
      <c r="Y39" s="124">
        <f t="shared" si="70"/>
        <v>12600</v>
      </c>
      <c r="Z39" s="124">
        <f t="shared" si="70"/>
        <v>2300</v>
      </c>
      <c r="AA39" s="353">
        <f>V39</f>
        <v>1300</v>
      </c>
      <c r="AB39" s="332"/>
      <c r="AC39" s="353">
        <f>X39</f>
        <v>1000</v>
      </c>
      <c r="AD39" s="328">
        <f t="shared" si="72"/>
        <v>2300</v>
      </c>
      <c r="AE39" s="124">
        <f t="shared" si="73"/>
        <v>2300</v>
      </c>
    </row>
    <row r="40" spans="1:31" ht="20.25" customHeight="1" x14ac:dyDescent="0.25">
      <c r="A40" s="86"/>
      <c r="B40" s="88"/>
      <c r="C40" s="88"/>
      <c r="D40" s="88">
        <v>31213</v>
      </c>
      <c r="E40" s="89" t="s">
        <v>48</v>
      </c>
      <c r="F40" s="146">
        <v>25000</v>
      </c>
      <c r="G40" s="100">
        <v>4000</v>
      </c>
      <c r="H40" s="147">
        <v>25000</v>
      </c>
      <c r="I40" s="100">
        <v>3300</v>
      </c>
      <c r="J40" s="101">
        <v>3500</v>
      </c>
      <c r="K40" s="124">
        <v>900</v>
      </c>
      <c r="L40" s="124">
        <f t="shared" si="65"/>
        <v>7300</v>
      </c>
      <c r="M40" s="124">
        <f t="shared" si="79"/>
        <v>4900</v>
      </c>
      <c r="N40" s="260"/>
      <c r="O40" s="147"/>
      <c r="P40" s="124">
        <f>O40+N40</f>
        <v>0</v>
      </c>
      <c r="Q40" s="100">
        <v>3300</v>
      </c>
      <c r="R40" s="147">
        <v>25000</v>
      </c>
      <c r="S40" s="100">
        <v>3300</v>
      </c>
      <c r="T40" s="124">
        <f t="shared" si="67"/>
        <v>25000</v>
      </c>
      <c r="U40" s="124">
        <f t="shared" si="68"/>
        <v>6600</v>
      </c>
      <c r="V40" s="100">
        <v>3300</v>
      </c>
      <c r="W40" s="147">
        <v>25000</v>
      </c>
      <c r="X40" s="100">
        <f>K40</f>
        <v>900</v>
      </c>
      <c r="Y40" s="124">
        <f t="shared" si="70"/>
        <v>31600</v>
      </c>
      <c r="Z40" s="124">
        <f t="shared" si="70"/>
        <v>4200</v>
      </c>
      <c r="AA40" s="353">
        <f>V40</f>
        <v>3300</v>
      </c>
      <c r="AB40" s="332"/>
      <c r="AC40" s="353">
        <f>X40</f>
        <v>900</v>
      </c>
      <c r="AD40" s="328">
        <f t="shared" si="72"/>
        <v>4200</v>
      </c>
      <c r="AE40" s="124">
        <f t="shared" si="73"/>
        <v>4200</v>
      </c>
    </row>
    <row r="41" spans="1:31" ht="20.25" customHeight="1" x14ac:dyDescent="0.25">
      <c r="A41" s="86"/>
      <c r="B41" s="88"/>
      <c r="C41" s="88"/>
      <c r="D41" s="88">
        <v>31214</v>
      </c>
      <c r="E41" s="89" t="s">
        <v>49</v>
      </c>
      <c r="F41" s="146">
        <v>10000</v>
      </c>
      <c r="G41" s="100">
        <v>10000</v>
      </c>
      <c r="H41" s="147">
        <v>10000</v>
      </c>
      <c r="I41" s="100">
        <v>1300</v>
      </c>
      <c r="J41" s="101">
        <v>2500</v>
      </c>
      <c r="K41" s="124">
        <v>0</v>
      </c>
      <c r="L41" s="124">
        <f t="shared" si="65"/>
        <v>11300</v>
      </c>
      <c r="M41" s="124">
        <f t="shared" si="79"/>
        <v>10000</v>
      </c>
      <c r="N41" s="260">
        <v>15794.02</v>
      </c>
      <c r="O41" s="147"/>
      <c r="P41" s="124">
        <f>O41+N41</f>
        <v>15794.02</v>
      </c>
      <c r="Q41" s="100">
        <v>1300</v>
      </c>
      <c r="R41" s="147">
        <v>10000</v>
      </c>
      <c r="S41" s="100">
        <v>1300</v>
      </c>
      <c r="T41" s="124">
        <f t="shared" si="67"/>
        <v>25794.02</v>
      </c>
      <c r="U41" s="124">
        <f t="shared" si="68"/>
        <v>2600</v>
      </c>
      <c r="V41" s="100">
        <v>0</v>
      </c>
      <c r="W41" s="147">
        <v>10000</v>
      </c>
      <c r="X41" s="100">
        <v>3000</v>
      </c>
      <c r="Y41" s="124">
        <f t="shared" si="70"/>
        <v>12600</v>
      </c>
      <c r="Z41" s="124">
        <f t="shared" si="70"/>
        <v>3000</v>
      </c>
      <c r="AA41" s="353"/>
      <c r="AB41" s="332"/>
      <c r="AC41" s="353">
        <v>0</v>
      </c>
      <c r="AD41" s="328">
        <f t="shared" si="72"/>
        <v>3000</v>
      </c>
      <c r="AE41" s="124">
        <f t="shared" si="73"/>
        <v>0</v>
      </c>
    </row>
    <row r="42" spans="1:31" ht="20.25" customHeight="1" x14ac:dyDescent="0.25">
      <c r="A42" s="86"/>
      <c r="B42" s="88"/>
      <c r="C42" s="88"/>
      <c r="D42" s="88">
        <v>31215</v>
      </c>
      <c r="E42" s="89" t="s">
        <v>50</v>
      </c>
      <c r="F42" s="146">
        <v>5000</v>
      </c>
      <c r="G42" s="100">
        <v>700</v>
      </c>
      <c r="H42" s="147">
        <v>5000</v>
      </c>
      <c r="I42" s="100">
        <v>700</v>
      </c>
      <c r="J42" s="101">
        <v>700</v>
      </c>
      <c r="K42" s="124"/>
      <c r="L42" s="124">
        <f t="shared" si="65"/>
        <v>1400</v>
      </c>
      <c r="M42" s="124">
        <f t="shared" si="79"/>
        <v>700</v>
      </c>
      <c r="N42" s="260" t="s">
        <v>51</v>
      </c>
      <c r="O42" s="147"/>
      <c r="P42" s="124" t="s">
        <v>51</v>
      </c>
      <c r="Q42" s="100">
        <v>700</v>
      </c>
      <c r="R42" s="147">
        <v>5000</v>
      </c>
      <c r="S42" s="100">
        <v>700</v>
      </c>
      <c r="T42" s="124" t="e">
        <f t="shared" si="67"/>
        <v>#VALUE!</v>
      </c>
      <c r="U42" s="124">
        <f t="shared" si="68"/>
        <v>1400</v>
      </c>
      <c r="V42" s="100">
        <v>800</v>
      </c>
      <c r="W42" s="147">
        <v>5000</v>
      </c>
      <c r="X42" s="100">
        <v>800</v>
      </c>
      <c r="Y42" s="124">
        <f t="shared" si="70"/>
        <v>6400</v>
      </c>
      <c r="Z42" s="124">
        <f t="shared" si="70"/>
        <v>1600</v>
      </c>
      <c r="AA42" s="353">
        <f>V42</f>
        <v>800</v>
      </c>
      <c r="AB42" s="332"/>
      <c r="AC42" s="353">
        <f>X42</f>
        <v>800</v>
      </c>
      <c r="AD42" s="328">
        <f t="shared" si="72"/>
        <v>1600</v>
      </c>
      <c r="AE42" s="124">
        <f t="shared" si="73"/>
        <v>1600</v>
      </c>
    </row>
    <row r="43" spans="1:31" ht="20.25" customHeight="1" x14ac:dyDescent="0.25">
      <c r="A43" s="86"/>
      <c r="B43" s="88"/>
      <c r="C43" s="88"/>
      <c r="D43" s="88">
        <v>31216</v>
      </c>
      <c r="E43" s="89" t="s">
        <v>52</v>
      </c>
      <c r="F43" s="146">
        <v>25000</v>
      </c>
      <c r="G43" s="100">
        <v>8000</v>
      </c>
      <c r="H43" s="148">
        <v>25000</v>
      </c>
      <c r="I43" s="100">
        <v>3300</v>
      </c>
      <c r="J43" s="101">
        <v>3300</v>
      </c>
      <c r="K43" s="124">
        <v>5500</v>
      </c>
      <c r="L43" s="124">
        <f t="shared" si="65"/>
        <v>11300</v>
      </c>
      <c r="M43" s="124">
        <f t="shared" si="79"/>
        <v>13500</v>
      </c>
      <c r="N43" s="260">
        <v>16500</v>
      </c>
      <c r="O43" s="148">
        <v>15750</v>
      </c>
      <c r="P43" s="124">
        <f t="shared" ref="P43:P51" si="80">O43+N43</f>
        <v>32250</v>
      </c>
      <c r="Q43" s="100">
        <v>3300</v>
      </c>
      <c r="R43" s="148">
        <v>25000</v>
      </c>
      <c r="S43" s="100">
        <v>3300</v>
      </c>
      <c r="T43" s="124">
        <f t="shared" si="67"/>
        <v>57250</v>
      </c>
      <c r="U43" s="124">
        <f t="shared" si="68"/>
        <v>6600</v>
      </c>
      <c r="V43" s="100">
        <f>G43</f>
        <v>8000</v>
      </c>
      <c r="W43" s="148">
        <v>25000</v>
      </c>
      <c r="X43" s="100">
        <f>K43</f>
        <v>5500</v>
      </c>
      <c r="Y43" s="124">
        <f t="shared" si="70"/>
        <v>31600</v>
      </c>
      <c r="Z43" s="124">
        <f t="shared" si="70"/>
        <v>13500</v>
      </c>
      <c r="AA43" s="353">
        <f>V43</f>
        <v>8000</v>
      </c>
      <c r="AB43" s="333"/>
      <c r="AC43" s="353">
        <f>X43</f>
        <v>5500</v>
      </c>
      <c r="AD43" s="328">
        <f t="shared" si="72"/>
        <v>13500</v>
      </c>
      <c r="AE43" s="124">
        <f t="shared" si="73"/>
        <v>13500</v>
      </c>
    </row>
    <row r="44" spans="1:31" ht="20.25" customHeight="1" x14ac:dyDescent="0.25">
      <c r="A44" s="104"/>
      <c r="B44" s="70">
        <v>313</v>
      </c>
      <c r="C44" s="70"/>
      <c r="D44" s="70"/>
      <c r="E44" s="72" t="s">
        <v>53</v>
      </c>
      <c r="F44" s="73">
        <f>F45+F47+F50</f>
        <v>240000</v>
      </c>
      <c r="G44" s="73">
        <f t="shared" ref="G44:I44" si="81">G45+G47+G50</f>
        <v>46000</v>
      </c>
      <c r="H44" s="73">
        <f t="shared" si="81"/>
        <v>306000</v>
      </c>
      <c r="I44" s="73">
        <f t="shared" si="81"/>
        <v>40600</v>
      </c>
      <c r="J44" s="235">
        <f t="shared" ref="J44:K44" si="82">J45+J47+J50</f>
        <v>40600</v>
      </c>
      <c r="K44" s="73">
        <f t="shared" si="82"/>
        <v>44500</v>
      </c>
      <c r="L44" s="74">
        <f t="shared" si="65"/>
        <v>86600</v>
      </c>
      <c r="M44" s="356">
        <f t="shared" si="79"/>
        <v>90500</v>
      </c>
      <c r="N44" s="247">
        <f>N45+N47+N50</f>
        <v>146079.35</v>
      </c>
      <c r="O44" s="73">
        <f>O45+O47+O50</f>
        <v>232460.5</v>
      </c>
      <c r="P44" s="76">
        <f t="shared" si="80"/>
        <v>378539.85</v>
      </c>
      <c r="Q44" s="73">
        <f t="shared" ref="Q44:S44" si="83">Q45+Q47+Q50</f>
        <v>33000</v>
      </c>
      <c r="R44" s="73">
        <f t="shared" si="83"/>
        <v>306000</v>
      </c>
      <c r="S44" s="73">
        <f t="shared" si="83"/>
        <v>40600</v>
      </c>
      <c r="T44" s="74">
        <f t="shared" si="67"/>
        <v>684539.85</v>
      </c>
      <c r="U44" s="74">
        <f t="shared" si="68"/>
        <v>73600</v>
      </c>
      <c r="V44" s="73">
        <f t="shared" ref="V44:X44" si="84">V45+V47+V50</f>
        <v>50600.000000000007</v>
      </c>
      <c r="W44" s="73">
        <f t="shared" si="84"/>
        <v>306000</v>
      </c>
      <c r="X44" s="73">
        <f t="shared" si="84"/>
        <v>44500</v>
      </c>
      <c r="Y44" s="74">
        <f t="shared" si="70"/>
        <v>379600</v>
      </c>
      <c r="Z44" s="74">
        <f t="shared" si="70"/>
        <v>95100</v>
      </c>
      <c r="AA44" s="73">
        <f t="shared" ref="AA44:AC44" si="85">AA45+AA47+AA50</f>
        <v>53100</v>
      </c>
      <c r="AB44" s="235">
        <f t="shared" si="85"/>
        <v>0</v>
      </c>
      <c r="AC44" s="73">
        <f t="shared" si="85"/>
        <v>44500</v>
      </c>
      <c r="AD44" s="325">
        <f t="shared" si="72"/>
        <v>95100</v>
      </c>
      <c r="AE44" s="74">
        <f t="shared" si="73"/>
        <v>97600</v>
      </c>
    </row>
    <row r="45" spans="1:31" ht="20.25" customHeight="1" x14ac:dyDescent="0.25">
      <c r="A45" s="143"/>
      <c r="B45" s="119"/>
      <c r="C45" s="119">
        <v>3131</v>
      </c>
      <c r="D45" s="119"/>
      <c r="E45" s="120" t="s">
        <v>54</v>
      </c>
      <c r="F45" s="121">
        <f>SUM(F46)</f>
        <v>0</v>
      </c>
      <c r="G45" s="121">
        <f t="shared" ref="G45:K45" si="86">SUM(G46)</f>
        <v>0</v>
      </c>
      <c r="H45" s="121">
        <f t="shared" si="86"/>
        <v>0</v>
      </c>
      <c r="I45" s="121">
        <f t="shared" si="86"/>
        <v>0</v>
      </c>
      <c r="J45" s="306">
        <f t="shared" si="86"/>
        <v>0</v>
      </c>
      <c r="K45" s="121">
        <f t="shared" si="86"/>
        <v>0</v>
      </c>
      <c r="L45" s="83">
        <f t="shared" si="65"/>
        <v>0</v>
      </c>
      <c r="M45" s="355">
        <f t="shared" si="79"/>
        <v>0</v>
      </c>
      <c r="N45" s="254">
        <f>SUM(N46)</f>
        <v>0</v>
      </c>
      <c r="O45" s="122">
        <f>SUM(O46)</f>
        <v>0</v>
      </c>
      <c r="P45" s="85">
        <f t="shared" si="80"/>
        <v>0</v>
      </c>
      <c r="Q45" s="121">
        <f t="shared" ref="Q45:S45" si="87">SUM(Q46)</f>
        <v>0</v>
      </c>
      <c r="R45" s="121">
        <f t="shared" si="87"/>
        <v>0</v>
      </c>
      <c r="S45" s="121">
        <f t="shared" si="87"/>
        <v>0</v>
      </c>
      <c r="T45" s="83">
        <f t="shared" si="67"/>
        <v>0</v>
      </c>
      <c r="U45" s="83">
        <f t="shared" si="68"/>
        <v>0</v>
      </c>
      <c r="V45" s="121">
        <f t="shared" ref="V45:X45" si="88">SUM(V46)</f>
        <v>0</v>
      </c>
      <c r="W45" s="121">
        <f t="shared" si="88"/>
        <v>0</v>
      </c>
      <c r="X45" s="121">
        <f t="shared" si="88"/>
        <v>0</v>
      </c>
      <c r="Y45" s="83">
        <f t="shared" si="70"/>
        <v>0</v>
      </c>
      <c r="Z45" s="83">
        <f t="shared" si="70"/>
        <v>0</v>
      </c>
      <c r="AA45" s="121">
        <f t="shared" ref="AA45:AC45" si="89">SUM(AA46)</f>
        <v>0</v>
      </c>
      <c r="AB45" s="306">
        <f t="shared" si="89"/>
        <v>0</v>
      </c>
      <c r="AC45" s="121">
        <f t="shared" si="89"/>
        <v>0</v>
      </c>
      <c r="AD45" s="231">
        <f t="shared" si="72"/>
        <v>0</v>
      </c>
      <c r="AE45" s="83">
        <f t="shared" si="73"/>
        <v>0</v>
      </c>
    </row>
    <row r="46" spans="1:31" ht="20.25" customHeight="1" x14ac:dyDescent="0.25">
      <c r="A46" s="86"/>
      <c r="B46" s="88"/>
      <c r="C46" s="88"/>
      <c r="D46" s="88">
        <v>31311</v>
      </c>
      <c r="E46" s="89" t="s">
        <v>54</v>
      </c>
      <c r="F46" s="90">
        <v>0</v>
      </c>
      <c r="G46" s="91">
        <f>F46/7.5345</f>
        <v>0</v>
      </c>
      <c r="H46" s="123">
        <v>0</v>
      </c>
      <c r="I46" s="91">
        <f>H46/7.5345</f>
        <v>0</v>
      </c>
      <c r="J46" s="149"/>
      <c r="K46" s="92"/>
      <c r="L46" s="92">
        <f t="shared" si="65"/>
        <v>0</v>
      </c>
      <c r="M46" s="124">
        <f t="shared" si="79"/>
        <v>0</v>
      </c>
      <c r="N46" s="249"/>
      <c r="O46" s="123"/>
      <c r="P46" s="92">
        <f t="shared" si="80"/>
        <v>0</v>
      </c>
      <c r="Q46" s="91">
        <f>P46/7.5345</f>
        <v>0</v>
      </c>
      <c r="R46" s="123">
        <v>0</v>
      </c>
      <c r="S46" s="91">
        <f>R46/7.5345</f>
        <v>0</v>
      </c>
      <c r="T46" s="92">
        <f t="shared" si="67"/>
        <v>0</v>
      </c>
      <c r="U46" s="92">
        <f t="shared" si="68"/>
        <v>0</v>
      </c>
      <c r="V46" s="91">
        <f>U46/7.5345</f>
        <v>0</v>
      </c>
      <c r="W46" s="123">
        <v>0</v>
      </c>
      <c r="X46" s="91">
        <f>W46/7.5345</f>
        <v>0</v>
      </c>
      <c r="Y46" s="92">
        <f t="shared" si="70"/>
        <v>0</v>
      </c>
      <c r="Z46" s="92">
        <f t="shared" si="70"/>
        <v>0</v>
      </c>
      <c r="AA46" s="91">
        <f>V46</f>
        <v>0</v>
      </c>
      <c r="AB46" s="327">
        <v>0</v>
      </c>
      <c r="AC46" s="91">
        <f>AB46/7.5345</f>
        <v>0</v>
      </c>
      <c r="AD46" s="232">
        <f t="shared" si="72"/>
        <v>0</v>
      </c>
      <c r="AE46" s="92">
        <f t="shared" si="73"/>
        <v>0</v>
      </c>
    </row>
    <row r="47" spans="1:31" ht="20.25" customHeight="1" x14ac:dyDescent="0.25">
      <c r="A47" s="143"/>
      <c r="B47" s="119"/>
      <c r="C47" s="119">
        <v>3132</v>
      </c>
      <c r="D47" s="119"/>
      <c r="E47" s="120" t="s">
        <v>55</v>
      </c>
      <c r="F47" s="144">
        <f>SUM(F48:F49)</f>
        <v>240000</v>
      </c>
      <c r="G47" s="144">
        <f t="shared" ref="G47:L47" si="90">SUM(G48:G49)</f>
        <v>46000</v>
      </c>
      <c r="H47" s="144">
        <f t="shared" si="90"/>
        <v>306000</v>
      </c>
      <c r="I47" s="144">
        <f t="shared" si="90"/>
        <v>40600</v>
      </c>
      <c r="J47" s="309">
        <f t="shared" ref="J47:K47" si="91">SUM(J48:J49)</f>
        <v>40600</v>
      </c>
      <c r="K47" s="144">
        <f t="shared" si="91"/>
        <v>44500</v>
      </c>
      <c r="L47" s="144">
        <f t="shared" si="90"/>
        <v>86600</v>
      </c>
      <c r="M47" s="355">
        <f t="shared" si="79"/>
        <v>90500</v>
      </c>
      <c r="N47" s="259">
        <f>SUM(N48:N49)</f>
        <v>146079.35</v>
      </c>
      <c r="O47" s="145">
        <f>SUM(O48:O49)</f>
        <v>232460.5</v>
      </c>
      <c r="P47" s="85">
        <f t="shared" si="80"/>
        <v>378539.85</v>
      </c>
      <c r="Q47" s="144">
        <f t="shared" ref="Q47:Z47" si="92">SUM(Q48:Q49)</f>
        <v>33000</v>
      </c>
      <c r="R47" s="144">
        <f t="shared" si="92"/>
        <v>306000</v>
      </c>
      <c r="S47" s="144">
        <f t="shared" si="92"/>
        <v>40600</v>
      </c>
      <c r="T47" s="144">
        <f t="shared" si="92"/>
        <v>684539.85</v>
      </c>
      <c r="U47" s="144">
        <f t="shared" si="92"/>
        <v>73600</v>
      </c>
      <c r="V47" s="144">
        <f t="shared" si="92"/>
        <v>50600.000000000007</v>
      </c>
      <c r="W47" s="144">
        <f t="shared" si="92"/>
        <v>306000</v>
      </c>
      <c r="X47" s="144">
        <f t="shared" si="92"/>
        <v>44500</v>
      </c>
      <c r="Y47" s="144">
        <f t="shared" si="92"/>
        <v>379600</v>
      </c>
      <c r="Z47" s="144">
        <f t="shared" si="92"/>
        <v>95100</v>
      </c>
      <c r="AA47" s="144">
        <f t="shared" ref="AA47:AE47" si="93">SUM(AA48:AA49)</f>
        <v>53100</v>
      </c>
      <c r="AB47" s="309">
        <f t="shared" si="93"/>
        <v>0</v>
      </c>
      <c r="AC47" s="144">
        <f t="shared" si="93"/>
        <v>44500</v>
      </c>
      <c r="AD47" s="309">
        <f t="shared" si="93"/>
        <v>95100</v>
      </c>
      <c r="AE47" s="144">
        <f t="shared" si="93"/>
        <v>97600</v>
      </c>
    </row>
    <row r="48" spans="1:31" ht="20.25" customHeight="1" x14ac:dyDescent="0.25">
      <c r="A48" s="86"/>
      <c r="B48" s="88"/>
      <c r="C48" s="88"/>
      <c r="D48" s="88">
        <v>31321</v>
      </c>
      <c r="E48" s="89" t="s">
        <v>55</v>
      </c>
      <c r="F48" s="146">
        <f>240000</f>
        <v>240000</v>
      </c>
      <c r="G48" s="91">
        <v>46000</v>
      </c>
      <c r="H48" s="147">
        <v>306000</v>
      </c>
      <c r="I48" s="91">
        <v>40600</v>
      </c>
      <c r="J48" s="149">
        <v>40600</v>
      </c>
      <c r="K48" s="92">
        <v>44500</v>
      </c>
      <c r="L48" s="92">
        <f>I48+G48</f>
        <v>86600</v>
      </c>
      <c r="M48" s="124">
        <f t="shared" si="79"/>
        <v>90500</v>
      </c>
      <c r="N48" s="260">
        <v>146079.35</v>
      </c>
      <c r="O48" s="147">
        <v>232460.5</v>
      </c>
      <c r="P48" s="92">
        <f t="shared" si="80"/>
        <v>378539.85</v>
      </c>
      <c r="Q48" s="149">
        <v>33000</v>
      </c>
      <c r="R48" s="147">
        <v>306000</v>
      </c>
      <c r="S48" s="91">
        <v>40600</v>
      </c>
      <c r="T48" s="92">
        <f>R48+P48</f>
        <v>684539.85</v>
      </c>
      <c r="U48" s="92">
        <f>S48+Q48</f>
        <v>73600</v>
      </c>
      <c r="V48" s="149">
        <f>G48*1.1</f>
        <v>50600.000000000007</v>
      </c>
      <c r="W48" s="147">
        <v>306000</v>
      </c>
      <c r="X48" s="91">
        <f>K48</f>
        <v>44500</v>
      </c>
      <c r="Y48" s="92">
        <f>W48+U48</f>
        <v>379600</v>
      </c>
      <c r="Z48" s="92">
        <f>X48+V48</f>
        <v>95100</v>
      </c>
      <c r="AA48" s="91">
        <v>53100</v>
      </c>
      <c r="AB48" s="332"/>
      <c r="AC48" s="91">
        <f>X48</f>
        <v>44500</v>
      </c>
      <c r="AD48" s="232">
        <f>AB48+Z48</f>
        <v>95100</v>
      </c>
      <c r="AE48" s="92">
        <f>AC48+AA48</f>
        <v>97600</v>
      </c>
    </row>
    <row r="49" spans="1:31" ht="20.25" customHeight="1" x14ac:dyDescent="0.25">
      <c r="A49" s="86"/>
      <c r="B49" s="88"/>
      <c r="C49" s="88"/>
      <c r="D49" s="88">
        <v>31322</v>
      </c>
      <c r="E49" s="89" t="s">
        <v>56</v>
      </c>
      <c r="F49" s="146">
        <v>0</v>
      </c>
      <c r="G49" s="91">
        <f t="shared" ref="G49" si="94">F49/7.5345</f>
        <v>0</v>
      </c>
      <c r="H49" s="147">
        <v>0</v>
      </c>
      <c r="I49" s="91">
        <f t="shared" ref="I49:J49" si="95">H49/7.5345</f>
        <v>0</v>
      </c>
      <c r="J49" s="149">
        <f t="shared" si="95"/>
        <v>0</v>
      </c>
      <c r="K49" s="92"/>
      <c r="L49" s="92">
        <f>I49+G49</f>
        <v>0</v>
      </c>
      <c r="M49" s="124">
        <f t="shared" si="79"/>
        <v>0</v>
      </c>
      <c r="N49" s="260"/>
      <c r="O49" s="147"/>
      <c r="P49" s="92">
        <f t="shared" si="80"/>
        <v>0</v>
      </c>
      <c r="Q49" s="91">
        <f>P49/7.5345</f>
        <v>0</v>
      </c>
      <c r="R49" s="147">
        <v>0</v>
      </c>
      <c r="S49" s="91">
        <f t="shared" ref="S49" si="96">R49/7.5345</f>
        <v>0</v>
      </c>
      <c r="T49" s="92">
        <f>R49+P49</f>
        <v>0</v>
      </c>
      <c r="U49" s="92">
        <f>S49+Q49</f>
        <v>0</v>
      </c>
      <c r="V49" s="91">
        <f t="shared" ref="V49" si="97">U49/7.5345</f>
        <v>0</v>
      </c>
      <c r="W49" s="147">
        <v>0</v>
      </c>
      <c r="X49" s="91">
        <f t="shared" ref="X49" si="98">W49/7.5345</f>
        <v>0</v>
      </c>
      <c r="Y49" s="92">
        <f>W49+U49</f>
        <v>0</v>
      </c>
      <c r="Z49" s="92">
        <f>X49+V49</f>
        <v>0</v>
      </c>
      <c r="AA49" s="91">
        <f>V49</f>
        <v>0</v>
      </c>
      <c r="AB49" s="332">
        <v>0</v>
      </c>
      <c r="AC49" s="91">
        <f>X49</f>
        <v>0</v>
      </c>
      <c r="AD49" s="232">
        <f>AB49+Z49</f>
        <v>0</v>
      </c>
      <c r="AE49" s="92">
        <f>AC49+AA49</f>
        <v>0</v>
      </c>
    </row>
    <row r="50" spans="1:31" ht="20.25" customHeight="1" x14ac:dyDescent="0.25">
      <c r="A50" s="143"/>
      <c r="B50" s="119"/>
      <c r="C50" s="119">
        <v>3133</v>
      </c>
      <c r="D50" s="119"/>
      <c r="E50" s="120" t="s">
        <v>57</v>
      </c>
      <c r="F50" s="144">
        <f>SUM(F51)</f>
        <v>0</v>
      </c>
      <c r="G50" s="99">
        <f>F50/7.5345</f>
        <v>0</v>
      </c>
      <c r="H50" s="144">
        <f>SUM(H51)</f>
        <v>0</v>
      </c>
      <c r="I50" s="99">
        <f>H50/7.5345</f>
        <v>0</v>
      </c>
      <c r="J50" s="304">
        <f>I50/7.5345</f>
        <v>0</v>
      </c>
      <c r="K50" s="83">
        <v>0</v>
      </c>
      <c r="L50" s="99">
        <f>K50/7.5345</f>
        <v>0</v>
      </c>
      <c r="M50" s="355">
        <f t="shared" si="79"/>
        <v>0</v>
      </c>
      <c r="N50" s="259">
        <f>SUM(N51)</f>
        <v>0</v>
      </c>
      <c r="O50" s="145">
        <f>SUM(O51)</f>
        <v>0</v>
      </c>
      <c r="P50" s="85">
        <f t="shared" si="80"/>
        <v>0</v>
      </c>
      <c r="Q50" s="99">
        <f>P50/7.5345</f>
        <v>0</v>
      </c>
      <c r="R50" s="144">
        <f>SUM(R51)</f>
        <v>0</v>
      </c>
      <c r="S50" s="99">
        <f>R50/7.5345</f>
        <v>0</v>
      </c>
      <c r="T50" s="83">
        <f t="shared" ref="T50:T81" si="99">R50+P50</f>
        <v>0</v>
      </c>
      <c r="U50" s="99">
        <f>T50/7.5345</f>
        <v>0</v>
      </c>
      <c r="V50" s="99">
        <f>U50/7.5345</f>
        <v>0</v>
      </c>
      <c r="W50" s="144">
        <f>SUM(W51)</f>
        <v>0</v>
      </c>
      <c r="X50" s="99">
        <f>W50/7.5345</f>
        <v>0</v>
      </c>
      <c r="Y50" s="83">
        <f>W50+U50</f>
        <v>0</v>
      </c>
      <c r="Z50" s="99">
        <f>Y50/7.5345</f>
        <v>0</v>
      </c>
      <c r="AA50" s="99">
        <f>Z50/7.5345</f>
        <v>0</v>
      </c>
      <c r="AB50" s="309">
        <f>SUM(AB51)</f>
        <v>0</v>
      </c>
      <c r="AC50" s="99">
        <f>AB50/7.5345</f>
        <v>0</v>
      </c>
      <c r="AD50" s="231">
        <f>AB50+Z50</f>
        <v>0</v>
      </c>
      <c r="AE50" s="99">
        <f>AD50/7.5345</f>
        <v>0</v>
      </c>
    </row>
    <row r="51" spans="1:31" ht="20.25" customHeight="1" x14ac:dyDescent="0.25">
      <c r="A51" s="86"/>
      <c r="B51" s="88"/>
      <c r="C51" s="88"/>
      <c r="D51" s="88">
        <v>31332</v>
      </c>
      <c r="E51" s="89" t="s">
        <v>57</v>
      </c>
      <c r="F51" s="146">
        <v>0</v>
      </c>
      <c r="G51" s="91">
        <f>F51/7.5345</f>
        <v>0</v>
      </c>
      <c r="H51" s="147">
        <v>0</v>
      </c>
      <c r="I51" s="91">
        <f>H51/7.5345</f>
        <v>0</v>
      </c>
      <c r="J51" s="149">
        <f>I51/7.5345</f>
        <v>0</v>
      </c>
      <c r="K51" s="92">
        <v>0</v>
      </c>
      <c r="L51" s="91">
        <f>K51/7.5345</f>
        <v>0</v>
      </c>
      <c r="M51" s="124">
        <f>K51+G51</f>
        <v>0</v>
      </c>
      <c r="N51" s="260"/>
      <c r="O51" s="147"/>
      <c r="P51" s="92">
        <f t="shared" si="80"/>
        <v>0</v>
      </c>
      <c r="Q51" s="91">
        <f>P51/7.5345</f>
        <v>0</v>
      </c>
      <c r="R51" s="147">
        <v>0</v>
      </c>
      <c r="S51" s="91">
        <f>R51/7.5345</f>
        <v>0</v>
      </c>
      <c r="T51" s="92">
        <f t="shared" si="99"/>
        <v>0</v>
      </c>
      <c r="U51" s="91">
        <f>T51/7.5345</f>
        <v>0</v>
      </c>
      <c r="V51" s="91">
        <f>U51/7.5345</f>
        <v>0</v>
      </c>
      <c r="W51" s="147">
        <v>0</v>
      </c>
      <c r="X51" s="91">
        <f>W51/7.5345</f>
        <v>0</v>
      </c>
      <c r="Y51" s="92">
        <f>W51+U51</f>
        <v>0</v>
      </c>
      <c r="Z51" s="91">
        <f>Y51/7.5345</f>
        <v>0</v>
      </c>
      <c r="AA51" s="91">
        <f>V51</f>
        <v>0</v>
      </c>
      <c r="AB51" s="332">
        <v>0</v>
      </c>
      <c r="AC51" s="91">
        <f>X51</f>
        <v>0</v>
      </c>
      <c r="AD51" s="232">
        <f>AB51+Z51</f>
        <v>0</v>
      </c>
      <c r="AE51" s="91">
        <f>AD51/7.5345</f>
        <v>0</v>
      </c>
    </row>
    <row r="52" spans="1:31" ht="20.25" customHeight="1" x14ac:dyDescent="0.25">
      <c r="A52" s="64">
        <v>32</v>
      </c>
      <c r="B52" s="65"/>
      <c r="C52" s="65"/>
      <c r="D52" s="65"/>
      <c r="E52" s="66" t="s">
        <v>58</v>
      </c>
      <c r="F52" s="67">
        <f>F53+F68+F90+F133</f>
        <v>1099000</v>
      </c>
      <c r="G52" s="67">
        <f t="shared" ref="G52:I52" si="100">G53+G68+G90+G133</f>
        <v>166100</v>
      </c>
      <c r="H52" s="67">
        <f t="shared" si="100"/>
        <v>846000</v>
      </c>
      <c r="I52" s="67">
        <f t="shared" si="100"/>
        <v>112500</v>
      </c>
      <c r="J52" s="236">
        <f t="shared" ref="J52:K52" si="101">J53+J68+J90+J133</f>
        <v>94300</v>
      </c>
      <c r="K52" s="236">
        <f t="shared" si="101"/>
        <v>84300</v>
      </c>
      <c r="L52" s="68">
        <f t="shared" ref="L52:L83" si="102">I52+G52</f>
        <v>278600</v>
      </c>
      <c r="M52" s="357">
        <f>K52+G52</f>
        <v>250400</v>
      </c>
      <c r="N52" s="246">
        <f>N53+N68+N90+N133</f>
        <v>706866.19</v>
      </c>
      <c r="O52" s="67">
        <f>O53+O68+O90+O133</f>
        <v>524190.47</v>
      </c>
      <c r="P52" s="68">
        <v>1231155.6599999999</v>
      </c>
      <c r="Q52" s="67">
        <f t="shared" ref="Q52:S52" si="103">Q53+Q68+Q90+Q133</f>
        <v>141800</v>
      </c>
      <c r="R52" s="67">
        <f t="shared" si="103"/>
        <v>846000</v>
      </c>
      <c r="S52" s="67">
        <f t="shared" si="103"/>
        <v>109200</v>
      </c>
      <c r="T52" s="68">
        <f t="shared" si="99"/>
        <v>2077155.66</v>
      </c>
      <c r="U52" s="68">
        <f>S52+Q52</f>
        <v>251000</v>
      </c>
      <c r="V52" s="67">
        <f t="shared" ref="V52:X52" si="104">V53+V68+V90+V133</f>
        <v>168600</v>
      </c>
      <c r="W52" s="67">
        <f t="shared" si="104"/>
        <v>846000</v>
      </c>
      <c r="X52" s="67">
        <f t="shared" si="104"/>
        <v>86900</v>
      </c>
      <c r="Y52" s="68">
        <f>W52+U52</f>
        <v>1097000</v>
      </c>
      <c r="Z52" s="68">
        <f>X52+V52</f>
        <v>255500</v>
      </c>
      <c r="AA52" s="67">
        <f t="shared" ref="AA52:AC52" si="105">AA53+AA68+AA90+AA133</f>
        <v>167200</v>
      </c>
      <c r="AB52" s="236">
        <f t="shared" si="105"/>
        <v>0</v>
      </c>
      <c r="AC52" s="67">
        <f t="shared" si="105"/>
        <v>88900</v>
      </c>
      <c r="AD52" s="324">
        <f>AB52+Z52</f>
        <v>255500</v>
      </c>
      <c r="AE52" s="68">
        <f>AC52+AA52</f>
        <v>256100</v>
      </c>
    </row>
    <row r="53" spans="1:31" ht="20.25" customHeight="1" x14ac:dyDescent="0.25">
      <c r="A53" s="69"/>
      <c r="B53" s="70">
        <v>321</v>
      </c>
      <c r="C53" s="71"/>
      <c r="D53" s="71"/>
      <c r="E53" s="72" t="s">
        <v>59</v>
      </c>
      <c r="F53" s="116">
        <f>F54+F61+F63+F66</f>
        <v>70500</v>
      </c>
      <c r="G53" s="116">
        <f t="shared" ref="G53:I53" si="106">G54+G61+G63+G66</f>
        <v>11600</v>
      </c>
      <c r="H53" s="116">
        <f t="shared" si="106"/>
        <v>81500</v>
      </c>
      <c r="I53" s="116">
        <f t="shared" si="106"/>
        <v>10900</v>
      </c>
      <c r="J53" s="243">
        <f t="shared" ref="J53:K53" si="107">J54+J61+J63+J66</f>
        <v>10300</v>
      </c>
      <c r="K53" s="116">
        <f t="shared" si="107"/>
        <v>8000</v>
      </c>
      <c r="L53" s="150">
        <f t="shared" si="102"/>
        <v>22500</v>
      </c>
      <c r="M53" s="356">
        <f t="shared" ref="M53:M116" si="108">K53+G53</f>
        <v>19600</v>
      </c>
      <c r="N53" s="253">
        <f>N54+N61+N63+N66</f>
        <v>40977.64</v>
      </c>
      <c r="O53" s="116">
        <f>O54+O61+O63+O66</f>
        <v>54113.08</v>
      </c>
      <c r="P53" s="76">
        <v>95189.72</v>
      </c>
      <c r="Q53" s="116">
        <f t="shared" ref="Q53:S53" si="109">Q54+Q61+Q63+Q66</f>
        <v>10300</v>
      </c>
      <c r="R53" s="116">
        <f t="shared" si="109"/>
        <v>81500</v>
      </c>
      <c r="S53" s="116">
        <f t="shared" si="109"/>
        <v>10900</v>
      </c>
      <c r="T53" s="150">
        <f t="shared" si="99"/>
        <v>176689.72</v>
      </c>
      <c r="U53" s="150">
        <f t="shared" ref="U53:U68" si="110">S53+Q53</f>
        <v>21200</v>
      </c>
      <c r="V53" s="116">
        <f t="shared" ref="V53:X53" si="111">V54+V61+V63+V66</f>
        <v>11100</v>
      </c>
      <c r="W53" s="116">
        <f t="shared" si="111"/>
        <v>81500</v>
      </c>
      <c r="X53" s="116">
        <f t="shared" si="111"/>
        <v>8000</v>
      </c>
      <c r="Y53" s="150">
        <f t="shared" ref="Y53:Z68" si="112">W53+U53</f>
        <v>102700</v>
      </c>
      <c r="Z53" s="150">
        <f t="shared" si="112"/>
        <v>19100</v>
      </c>
      <c r="AA53" s="116">
        <f t="shared" ref="AA53:AC53" si="113">AA54+AA61+AA63+AA66</f>
        <v>11100</v>
      </c>
      <c r="AB53" s="243">
        <f t="shared" si="113"/>
        <v>0</v>
      </c>
      <c r="AC53" s="116">
        <f t="shared" si="113"/>
        <v>8000</v>
      </c>
      <c r="AD53" s="334">
        <f t="shared" ref="AD53:AD62" si="114">AB53+Z53</f>
        <v>19100</v>
      </c>
      <c r="AE53" s="150">
        <f t="shared" ref="AE53:AE116" si="115">AC53+AA53</f>
        <v>19100</v>
      </c>
    </row>
    <row r="54" spans="1:31" ht="20.25" customHeight="1" x14ac:dyDescent="0.25">
      <c r="A54" s="117"/>
      <c r="B54" s="118"/>
      <c r="C54" s="119">
        <v>3211</v>
      </c>
      <c r="D54" s="118"/>
      <c r="E54" s="120" t="s">
        <v>60</v>
      </c>
      <c r="F54" s="121">
        <f>SUM(F55:F60)</f>
        <v>8000</v>
      </c>
      <c r="G54" s="121">
        <f t="shared" ref="G54:I54" si="116">SUM(G55:G60)</f>
        <v>2200</v>
      </c>
      <c r="H54" s="121">
        <f t="shared" si="116"/>
        <v>4000</v>
      </c>
      <c r="I54" s="121">
        <f t="shared" si="116"/>
        <v>500</v>
      </c>
      <c r="J54" s="306">
        <f t="shared" ref="J54:K54" si="117">SUM(J55:J60)</f>
        <v>500</v>
      </c>
      <c r="K54" s="121">
        <f t="shared" si="117"/>
        <v>400</v>
      </c>
      <c r="L54" s="151">
        <f t="shared" si="102"/>
        <v>2700</v>
      </c>
      <c r="M54" s="355">
        <f t="shared" si="108"/>
        <v>2600</v>
      </c>
      <c r="N54" s="254">
        <f>SUM(N55:N60)</f>
        <v>7083.08</v>
      </c>
      <c r="O54" s="122">
        <f>SUM(O55:O60)</f>
        <v>0</v>
      </c>
      <c r="P54" s="85">
        <f t="shared" ref="P54:P60" si="118">O54+N54</f>
        <v>7083.08</v>
      </c>
      <c r="Q54" s="121">
        <f t="shared" ref="Q54:S54" si="119">SUM(Q55:Q60)</f>
        <v>2000</v>
      </c>
      <c r="R54" s="121">
        <f t="shared" si="119"/>
        <v>4000</v>
      </c>
      <c r="S54" s="121">
        <f t="shared" si="119"/>
        <v>500</v>
      </c>
      <c r="T54" s="151">
        <f t="shared" si="99"/>
        <v>11083.08</v>
      </c>
      <c r="U54" s="151">
        <f t="shared" si="110"/>
        <v>2500</v>
      </c>
      <c r="V54" s="121">
        <f t="shared" ref="V54:X54" si="120">SUM(V55:V60)</f>
        <v>1700</v>
      </c>
      <c r="W54" s="121">
        <f t="shared" si="120"/>
        <v>4000</v>
      </c>
      <c r="X54" s="121">
        <f t="shared" si="120"/>
        <v>400</v>
      </c>
      <c r="Y54" s="151">
        <f t="shared" si="112"/>
        <v>6500</v>
      </c>
      <c r="Z54" s="151">
        <f t="shared" si="112"/>
        <v>2100</v>
      </c>
      <c r="AA54" s="121">
        <f t="shared" ref="AA54:AC54" si="121">SUM(AA55:AA60)</f>
        <v>1700</v>
      </c>
      <c r="AB54" s="306">
        <f t="shared" si="121"/>
        <v>0</v>
      </c>
      <c r="AC54" s="121">
        <f t="shared" si="121"/>
        <v>400</v>
      </c>
      <c r="AD54" s="335">
        <f t="shared" si="114"/>
        <v>2100</v>
      </c>
      <c r="AE54" s="151">
        <f t="shared" si="115"/>
        <v>2100</v>
      </c>
    </row>
    <row r="55" spans="1:31" ht="20.25" customHeight="1" x14ac:dyDescent="0.25">
      <c r="A55" s="86"/>
      <c r="B55" s="88"/>
      <c r="C55" s="88"/>
      <c r="D55" s="88">
        <v>32111</v>
      </c>
      <c r="E55" s="89" t="s">
        <v>61</v>
      </c>
      <c r="F55" s="100">
        <v>2500</v>
      </c>
      <c r="G55" s="100">
        <v>500</v>
      </c>
      <c r="H55" s="152">
        <v>1500</v>
      </c>
      <c r="I55" s="100">
        <v>200</v>
      </c>
      <c r="J55" s="101">
        <v>200</v>
      </c>
      <c r="K55" s="124">
        <v>200</v>
      </c>
      <c r="L55" s="92">
        <f t="shared" si="102"/>
        <v>700</v>
      </c>
      <c r="M55" s="124">
        <f t="shared" si="108"/>
        <v>700</v>
      </c>
      <c r="N55" s="249">
        <v>1100</v>
      </c>
      <c r="O55" s="123"/>
      <c r="P55" s="92">
        <f t="shared" si="118"/>
        <v>1100</v>
      </c>
      <c r="Q55" s="100">
        <v>400</v>
      </c>
      <c r="R55" s="152">
        <v>1500</v>
      </c>
      <c r="S55" s="100">
        <v>200</v>
      </c>
      <c r="T55" s="92">
        <f t="shared" si="99"/>
        <v>2600</v>
      </c>
      <c r="U55" s="92">
        <f t="shared" si="110"/>
        <v>600</v>
      </c>
      <c r="V55" s="100">
        <f>G55</f>
        <v>500</v>
      </c>
      <c r="W55" s="152">
        <v>1500</v>
      </c>
      <c r="X55" s="100">
        <f>K55</f>
        <v>200</v>
      </c>
      <c r="Y55" s="92">
        <f t="shared" si="112"/>
        <v>2100</v>
      </c>
      <c r="Z55" s="92">
        <f t="shared" si="112"/>
        <v>700</v>
      </c>
      <c r="AA55" s="353">
        <f t="shared" ref="AA55:AA60" si="122">V55</f>
        <v>500</v>
      </c>
      <c r="AB55" s="336"/>
      <c r="AC55" s="353">
        <f t="shared" ref="AC55:AC60" si="123">X55</f>
        <v>200</v>
      </c>
      <c r="AD55" s="232">
        <f t="shared" si="114"/>
        <v>700</v>
      </c>
      <c r="AE55" s="92">
        <f t="shared" si="115"/>
        <v>700</v>
      </c>
    </row>
    <row r="56" spans="1:31" ht="20.25" customHeight="1" x14ac:dyDescent="0.25">
      <c r="A56" s="86"/>
      <c r="B56" s="88"/>
      <c r="C56" s="88"/>
      <c r="D56" s="88">
        <v>32112</v>
      </c>
      <c r="E56" s="89" t="s">
        <v>62</v>
      </c>
      <c r="F56" s="100">
        <v>0</v>
      </c>
      <c r="G56" s="100">
        <v>200</v>
      </c>
      <c r="H56" s="152"/>
      <c r="I56" s="100">
        <f t="shared" ref="I56:J60" si="124">H56/7.5345</f>
        <v>0</v>
      </c>
      <c r="J56" s="101">
        <f t="shared" si="124"/>
        <v>0</v>
      </c>
      <c r="K56" s="124"/>
      <c r="L56" s="92">
        <f t="shared" si="102"/>
        <v>200</v>
      </c>
      <c r="M56" s="124">
        <f t="shared" si="108"/>
        <v>200</v>
      </c>
      <c r="N56" s="249">
        <v>1053.08</v>
      </c>
      <c r="O56" s="123"/>
      <c r="P56" s="92">
        <f t="shared" si="118"/>
        <v>1053.08</v>
      </c>
      <c r="Q56" s="101">
        <v>300</v>
      </c>
      <c r="R56" s="152"/>
      <c r="S56" s="100">
        <f t="shared" ref="S56:S60" si="125">R56/7.5345</f>
        <v>0</v>
      </c>
      <c r="T56" s="92">
        <f t="shared" si="99"/>
        <v>1053.08</v>
      </c>
      <c r="U56" s="92">
        <f t="shared" si="110"/>
        <v>300</v>
      </c>
      <c r="V56" s="101"/>
      <c r="W56" s="152"/>
      <c r="X56" s="100">
        <f t="shared" ref="X56:X60" si="126">W56/7.5345</f>
        <v>0</v>
      </c>
      <c r="Y56" s="92">
        <f t="shared" si="112"/>
        <v>300</v>
      </c>
      <c r="Z56" s="92">
        <f t="shared" si="112"/>
        <v>0</v>
      </c>
      <c r="AA56" s="353">
        <f t="shared" si="122"/>
        <v>0</v>
      </c>
      <c r="AB56" s="336"/>
      <c r="AC56" s="353">
        <f t="shared" si="123"/>
        <v>0</v>
      </c>
      <c r="AD56" s="232">
        <f t="shared" si="114"/>
        <v>0</v>
      </c>
      <c r="AE56" s="92">
        <f t="shared" si="115"/>
        <v>0</v>
      </c>
    </row>
    <row r="57" spans="1:31" ht="20.25" customHeight="1" x14ac:dyDescent="0.25">
      <c r="A57" s="86"/>
      <c r="B57" s="88"/>
      <c r="C57" s="88"/>
      <c r="D57" s="88">
        <v>32113</v>
      </c>
      <c r="E57" s="89" t="s">
        <v>63</v>
      </c>
      <c r="F57" s="100">
        <v>4000</v>
      </c>
      <c r="G57" s="100">
        <v>700</v>
      </c>
      <c r="H57" s="152">
        <v>1500</v>
      </c>
      <c r="I57" s="100">
        <v>200</v>
      </c>
      <c r="J57" s="101">
        <v>200</v>
      </c>
      <c r="K57" s="124">
        <v>100</v>
      </c>
      <c r="L57" s="92">
        <f t="shared" si="102"/>
        <v>900</v>
      </c>
      <c r="M57" s="124">
        <f t="shared" si="108"/>
        <v>800</v>
      </c>
      <c r="N57" s="249">
        <v>2388</v>
      </c>
      <c r="O57" s="123"/>
      <c r="P57" s="92">
        <f t="shared" si="118"/>
        <v>2388</v>
      </c>
      <c r="Q57" s="100">
        <v>500</v>
      </c>
      <c r="R57" s="152">
        <v>1500</v>
      </c>
      <c r="S57" s="100">
        <v>200</v>
      </c>
      <c r="T57" s="92">
        <f t="shared" si="99"/>
        <v>3888</v>
      </c>
      <c r="U57" s="92">
        <f t="shared" si="110"/>
        <v>700</v>
      </c>
      <c r="V57" s="100">
        <f>G57</f>
        <v>700</v>
      </c>
      <c r="W57" s="152">
        <v>1500</v>
      </c>
      <c r="X57" s="100">
        <f>K57</f>
        <v>100</v>
      </c>
      <c r="Y57" s="92">
        <f t="shared" si="112"/>
        <v>2200</v>
      </c>
      <c r="Z57" s="92">
        <f t="shared" si="112"/>
        <v>800</v>
      </c>
      <c r="AA57" s="353">
        <f t="shared" si="122"/>
        <v>700</v>
      </c>
      <c r="AB57" s="336"/>
      <c r="AC57" s="353">
        <f t="shared" si="123"/>
        <v>100</v>
      </c>
      <c r="AD57" s="232">
        <f t="shared" si="114"/>
        <v>800</v>
      </c>
      <c r="AE57" s="92">
        <f t="shared" si="115"/>
        <v>800</v>
      </c>
    </row>
    <row r="58" spans="1:31" ht="20.25" customHeight="1" x14ac:dyDescent="0.25">
      <c r="A58" s="86"/>
      <c r="B58" s="88"/>
      <c r="C58" s="88"/>
      <c r="D58" s="88">
        <v>32114</v>
      </c>
      <c r="E58" s="89" t="s">
        <v>64</v>
      </c>
      <c r="F58" s="100">
        <v>0</v>
      </c>
      <c r="G58" s="100">
        <v>300</v>
      </c>
      <c r="H58" s="152"/>
      <c r="I58" s="100">
        <f t="shared" si="124"/>
        <v>0</v>
      </c>
      <c r="J58" s="101">
        <f t="shared" si="124"/>
        <v>0</v>
      </c>
      <c r="K58" s="124"/>
      <c r="L58" s="92">
        <f t="shared" si="102"/>
        <v>300</v>
      </c>
      <c r="M58" s="124">
        <f t="shared" si="108"/>
        <v>300</v>
      </c>
      <c r="N58" s="249"/>
      <c r="O58" s="123"/>
      <c r="P58" s="92">
        <f t="shared" si="118"/>
        <v>0</v>
      </c>
      <c r="Q58" s="101">
        <v>300</v>
      </c>
      <c r="R58" s="152"/>
      <c r="S58" s="100">
        <f t="shared" si="125"/>
        <v>0</v>
      </c>
      <c r="T58" s="92">
        <f t="shared" si="99"/>
        <v>0</v>
      </c>
      <c r="U58" s="92">
        <f t="shared" si="110"/>
        <v>300</v>
      </c>
      <c r="V58" s="101"/>
      <c r="W58" s="152"/>
      <c r="X58" s="100">
        <f t="shared" si="126"/>
        <v>0</v>
      </c>
      <c r="Y58" s="92">
        <f t="shared" si="112"/>
        <v>300</v>
      </c>
      <c r="Z58" s="92">
        <f t="shared" si="112"/>
        <v>0</v>
      </c>
      <c r="AA58" s="353">
        <f t="shared" si="122"/>
        <v>0</v>
      </c>
      <c r="AB58" s="336"/>
      <c r="AC58" s="353">
        <f t="shared" si="123"/>
        <v>0</v>
      </c>
      <c r="AD58" s="232">
        <f t="shared" si="114"/>
        <v>0</v>
      </c>
      <c r="AE58" s="92">
        <f t="shared" si="115"/>
        <v>0</v>
      </c>
    </row>
    <row r="59" spans="1:31" ht="20.25" customHeight="1" x14ac:dyDescent="0.25">
      <c r="A59" s="86"/>
      <c r="B59" s="88"/>
      <c r="C59" s="88"/>
      <c r="D59" s="88">
        <v>32115</v>
      </c>
      <c r="E59" s="89" t="s">
        <v>65</v>
      </c>
      <c r="F59" s="100">
        <v>1500</v>
      </c>
      <c r="G59" s="100">
        <v>500</v>
      </c>
      <c r="H59" s="152">
        <v>1000</v>
      </c>
      <c r="I59" s="100">
        <v>100</v>
      </c>
      <c r="J59" s="101">
        <v>100</v>
      </c>
      <c r="K59" s="124">
        <v>100</v>
      </c>
      <c r="L59" s="92">
        <f t="shared" si="102"/>
        <v>600</v>
      </c>
      <c r="M59" s="124">
        <f t="shared" si="108"/>
        <v>600</v>
      </c>
      <c r="N59" s="249">
        <v>2542</v>
      </c>
      <c r="O59" s="123"/>
      <c r="P59" s="92">
        <f t="shared" si="118"/>
        <v>2542</v>
      </c>
      <c r="Q59" s="100">
        <v>200</v>
      </c>
      <c r="R59" s="152">
        <v>1000</v>
      </c>
      <c r="S59" s="100">
        <v>100</v>
      </c>
      <c r="T59" s="92">
        <f t="shared" si="99"/>
        <v>3542</v>
      </c>
      <c r="U59" s="92">
        <f t="shared" si="110"/>
        <v>300</v>
      </c>
      <c r="V59" s="100">
        <f>G59</f>
        <v>500</v>
      </c>
      <c r="W59" s="152">
        <v>1000</v>
      </c>
      <c r="X59" s="100">
        <f>K59</f>
        <v>100</v>
      </c>
      <c r="Y59" s="92">
        <f t="shared" si="112"/>
        <v>1300</v>
      </c>
      <c r="Z59" s="92">
        <f t="shared" si="112"/>
        <v>600</v>
      </c>
      <c r="AA59" s="353">
        <f t="shared" si="122"/>
        <v>500</v>
      </c>
      <c r="AB59" s="336"/>
      <c r="AC59" s="353">
        <f t="shared" si="123"/>
        <v>100</v>
      </c>
      <c r="AD59" s="232">
        <f t="shared" si="114"/>
        <v>600</v>
      </c>
      <c r="AE59" s="92">
        <f t="shared" si="115"/>
        <v>600</v>
      </c>
    </row>
    <row r="60" spans="1:31" ht="20.25" customHeight="1" x14ac:dyDescent="0.25">
      <c r="A60" s="86"/>
      <c r="B60" s="88"/>
      <c r="C60" s="88"/>
      <c r="D60" s="88">
        <v>32116</v>
      </c>
      <c r="E60" s="89" t="s">
        <v>66</v>
      </c>
      <c r="F60" s="100">
        <v>0</v>
      </c>
      <c r="G60" s="100">
        <f t="shared" ref="G60" si="127">F60/7.5345</f>
        <v>0</v>
      </c>
      <c r="H60" s="152"/>
      <c r="I60" s="100">
        <f t="shared" si="124"/>
        <v>0</v>
      </c>
      <c r="J60" s="101">
        <f t="shared" si="124"/>
        <v>0</v>
      </c>
      <c r="K60" s="124"/>
      <c r="L60" s="92">
        <f t="shared" si="102"/>
        <v>0</v>
      </c>
      <c r="M60" s="124">
        <f t="shared" si="108"/>
        <v>0</v>
      </c>
      <c r="N60" s="249"/>
      <c r="O60" s="123"/>
      <c r="P60" s="92">
        <f t="shared" si="118"/>
        <v>0</v>
      </c>
      <c r="Q60" s="101">
        <v>300</v>
      </c>
      <c r="R60" s="152"/>
      <c r="S60" s="100">
        <f t="shared" si="125"/>
        <v>0</v>
      </c>
      <c r="T60" s="92">
        <f t="shared" si="99"/>
        <v>0</v>
      </c>
      <c r="U60" s="92">
        <f t="shared" si="110"/>
        <v>300</v>
      </c>
      <c r="V60" s="101"/>
      <c r="W60" s="152"/>
      <c r="X60" s="100">
        <f t="shared" si="126"/>
        <v>0</v>
      </c>
      <c r="Y60" s="92">
        <f t="shared" si="112"/>
        <v>300</v>
      </c>
      <c r="Z60" s="92">
        <f t="shared" si="112"/>
        <v>0</v>
      </c>
      <c r="AA60" s="353">
        <f t="shared" si="122"/>
        <v>0</v>
      </c>
      <c r="AB60" s="336"/>
      <c r="AC60" s="353">
        <f t="shared" si="123"/>
        <v>0</v>
      </c>
      <c r="AD60" s="232">
        <f t="shared" si="114"/>
        <v>0</v>
      </c>
      <c r="AE60" s="92">
        <f t="shared" si="115"/>
        <v>0</v>
      </c>
    </row>
    <row r="61" spans="1:31" ht="20.25" customHeight="1" x14ac:dyDescent="0.25">
      <c r="A61" s="143"/>
      <c r="B61" s="119"/>
      <c r="C61" s="119">
        <v>3212</v>
      </c>
      <c r="D61" s="119"/>
      <c r="E61" s="120" t="s">
        <v>67</v>
      </c>
      <c r="F61" s="144">
        <f>SUM(F62)</f>
        <v>40000</v>
      </c>
      <c r="G61" s="144">
        <f t="shared" ref="G61:K61" si="128">SUM(G62)</f>
        <v>6500</v>
      </c>
      <c r="H61" s="144">
        <f t="shared" si="128"/>
        <v>72000</v>
      </c>
      <c r="I61" s="144">
        <f t="shared" si="128"/>
        <v>9600</v>
      </c>
      <c r="J61" s="309">
        <f t="shared" si="128"/>
        <v>9600</v>
      </c>
      <c r="K61" s="144">
        <f t="shared" si="128"/>
        <v>6500</v>
      </c>
      <c r="L61" s="83">
        <f t="shared" si="102"/>
        <v>16100</v>
      </c>
      <c r="M61" s="355">
        <f t="shared" si="108"/>
        <v>13000</v>
      </c>
      <c r="N61" s="259">
        <f>SUM(N62)</f>
        <v>22847.56</v>
      </c>
      <c r="O61" s="145">
        <f>SUM(O62)</f>
        <v>50738.080000000002</v>
      </c>
      <c r="P61" s="85">
        <v>73684.639999999999</v>
      </c>
      <c r="Q61" s="144">
        <f t="shared" ref="Q61:S61" si="129">SUM(Q62)</f>
        <v>5300</v>
      </c>
      <c r="R61" s="144">
        <f t="shared" si="129"/>
        <v>72000</v>
      </c>
      <c r="S61" s="144">
        <f t="shared" si="129"/>
        <v>9600</v>
      </c>
      <c r="T61" s="83">
        <f t="shared" si="99"/>
        <v>145684.64000000001</v>
      </c>
      <c r="U61" s="83">
        <f t="shared" si="110"/>
        <v>14900</v>
      </c>
      <c r="V61" s="144">
        <f t="shared" ref="V61:X61" si="130">SUM(V62)</f>
        <v>6500</v>
      </c>
      <c r="W61" s="144">
        <f t="shared" si="130"/>
        <v>72000</v>
      </c>
      <c r="X61" s="144">
        <f t="shared" si="130"/>
        <v>6500</v>
      </c>
      <c r="Y61" s="83">
        <f t="shared" si="112"/>
        <v>86900</v>
      </c>
      <c r="Z61" s="83">
        <f t="shared" si="112"/>
        <v>13000</v>
      </c>
      <c r="AA61" s="144">
        <f t="shared" ref="AA61:AC61" si="131">SUM(AA62)</f>
        <v>6500</v>
      </c>
      <c r="AB61" s="309">
        <f t="shared" si="131"/>
        <v>0</v>
      </c>
      <c r="AC61" s="144">
        <f t="shared" si="131"/>
        <v>6500</v>
      </c>
      <c r="AD61" s="231">
        <f t="shared" si="114"/>
        <v>13000</v>
      </c>
      <c r="AE61" s="83">
        <f t="shared" si="115"/>
        <v>13000</v>
      </c>
    </row>
    <row r="62" spans="1:31" ht="20.25" customHeight="1" x14ac:dyDescent="0.25">
      <c r="A62" s="86"/>
      <c r="B62" s="88"/>
      <c r="C62" s="88"/>
      <c r="D62" s="88">
        <v>32121</v>
      </c>
      <c r="E62" s="89" t="s">
        <v>68</v>
      </c>
      <c r="F62" s="146">
        <v>40000</v>
      </c>
      <c r="G62" s="100">
        <v>6500</v>
      </c>
      <c r="H62" s="147">
        <v>72000</v>
      </c>
      <c r="I62" s="100">
        <v>9600</v>
      </c>
      <c r="J62" s="101">
        <v>9600</v>
      </c>
      <c r="K62" s="124">
        <v>6500</v>
      </c>
      <c r="L62" s="92">
        <f t="shared" si="102"/>
        <v>16100</v>
      </c>
      <c r="M62" s="124">
        <f t="shared" si="108"/>
        <v>13000</v>
      </c>
      <c r="N62" s="260">
        <v>22847.56</v>
      </c>
      <c r="O62" s="147">
        <v>50738.080000000002</v>
      </c>
      <c r="P62" s="92">
        <v>73684.639999999999</v>
      </c>
      <c r="Q62" s="100">
        <v>5300</v>
      </c>
      <c r="R62" s="147">
        <v>72000</v>
      </c>
      <c r="S62" s="100">
        <v>9600</v>
      </c>
      <c r="T62" s="92">
        <f t="shared" si="99"/>
        <v>145684.64000000001</v>
      </c>
      <c r="U62" s="92">
        <f t="shared" si="110"/>
        <v>14900</v>
      </c>
      <c r="V62" s="100">
        <f>G62</f>
        <v>6500</v>
      </c>
      <c r="W62" s="147">
        <v>72000</v>
      </c>
      <c r="X62" s="100">
        <f>K62</f>
        <v>6500</v>
      </c>
      <c r="Y62" s="92">
        <f t="shared" si="112"/>
        <v>86900</v>
      </c>
      <c r="Z62" s="92">
        <f t="shared" si="112"/>
        <v>13000</v>
      </c>
      <c r="AA62" s="353">
        <f>V62</f>
        <v>6500</v>
      </c>
      <c r="AB62" s="332"/>
      <c r="AC62" s="353">
        <f>X62</f>
        <v>6500</v>
      </c>
      <c r="AD62" s="232">
        <f t="shared" si="114"/>
        <v>13000</v>
      </c>
      <c r="AE62" s="92">
        <f t="shared" si="115"/>
        <v>13000</v>
      </c>
    </row>
    <row r="63" spans="1:31" ht="20.25" customHeight="1" x14ac:dyDescent="0.25">
      <c r="A63" s="143"/>
      <c r="B63" s="119"/>
      <c r="C63" s="119">
        <v>3213</v>
      </c>
      <c r="D63" s="119"/>
      <c r="E63" s="120" t="s">
        <v>69</v>
      </c>
      <c r="F63" s="153">
        <f>SUM(F64:F65)</f>
        <v>20000</v>
      </c>
      <c r="G63" s="153">
        <f t="shared" ref="G63:I63" si="132">SUM(G64:G65)</f>
        <v>2700</v>
      </c>
      <c r="H63" s="153">
        <f t="shared" si="132"/>
        <v>3500</v>
      </c>
      <c r="I63" s="153">
        <f t="shared" si="132"/>
        <v>500</v>
      </c>
      <c r="J63" s="234">
        <f t="shared" ref="J63:K63" si="133">SUM(J64:J65)</f>
        <v>200</v>
      </c>
      <c r="K63" s="153">
        <f t="shared" si="133"/>
        <v>1100</v>
      </c>
      <c r="L63" s="83">
        <f t="shared" si="102"/>
        <v>3200</v>
      </c>
      <c r="M63" s="355">
        <f t="shared" si="108"/>
        <v>3800</v>
      </c>
      <c r="N63" s="261">
        <f>SUM(N64:N65)</f>
        <v>9975</v>
      </c>
      <c r="O63" s="154">
        <f>SUM(O64:O65)</f>
        <v>3375</v>
      </c>
      <c r="P63" s="85">
        <f>O63+N63</f>
        <v>13350</v>
      </c>
      <c r="Q63" s="153">
        <f t="shared" ref="Q63:S63" si="134">SUM(Q64:Q65)</f>
        <v>2700</v>
      </c>
      <c r="R63" s="153">
        <f t="shared" si="134"/>
        <v>3500</v>
      </c>
      <c r="S63" s="153">
        <f t="shared" si="134"/>
        <v>500</v>
      </c>
      <c r="T63" s="83">
        <f t="shared" si="99"/>
        <v>16850</v>
      </c>
      <c r="U63" s="83">
        <f t="shared" si="110"/>
        <v>3200</v>
      </c>
      <c r="V63" s="153">
        <f t="shared" ref="V63:X63" si="135">SUM(V64:V65)</f>
        <v>2700</v>
      </c>
      <c r="W63" s="153">
        <f t="shared" si="135"/>
        <v>3500</v>
      </c>
      <c r="X63" s="153">
        <f t="shared" si="135"/>
        <v>1100</v>
      </c>
      <c r="Y63" s="83">
        <f>W63+U63</f>
        <v>6700</v>
      </c>
      <c r="Z63" s="83">
        <f t="shared" si="112"/>
        <v>3800</v>
      </c>
      <c r="AA63" s="153">
        <f t="shared" ref="AA63:AC63" si="136">SUM(AA64:AA65)</f>
        <v>2700</v>
      </c>
      <c r="AB63" s="234">
        <f t="shared" si="136"/>
        <v>0</v>
      </c>
      <c r="AC63" s="153">
        <f t="shared" si="136"/>
        <v>1100</v>
      </c>
      <c r="AD63" s="231">
        <f>AB63+Z63</f>
        <v>3800</v>
      </c>
      <c r="AE63" s="83">
        <f t="shared" si="115"/>
        <v>3800</v>
      </c>
    </row>
    <row r="64" spans="1:31" ht="20.25" customHeight="1" x14ac:dyDescent="0.25">
      <c r="A64" s="86"/>
      <c r="B64" s="88"/>
      <c r="C64" s="88"/>
      <c r="D64" s="88">
        <v>32131</v>
      </c>
      <c r="E64" s="89" t="s">
        <v>70</v>
      </c>
      <c r="F64" s="146">
        <v>15000</v>
      </c>
      <c r="G64" s="100">
        <v>2000</v>
      </c>
      <c r="H64" s="155">
        <v>2000</v>
      </c>
      <c r="I64" s="100">
        <v>300</v>
      </c>
      <c r="J64" s="101">
        <f>300-200</f>
        <v>100</v>
      </c>
      <c r="K64" s="322">
        <v>700</v>
      </c>
      <c r="L64" s="156">
        <f t="shared" si="102"/>
        <v>2300</v>
      </c>
      <c r="M64" s="124">
        <f t="shared" si="108"/>
        <v>2700</v>
      </c>
      <c r="N64" s="260">
        <v>9975</v>
      </c>
      <c r="O64" s="157">
        <v>1875</v>
      </c>
      <c r="P64" s="92">
        <f>O64+N64</f>
        <v>11850</v>
      </c>
      <c r="Q64" s="100">
        <v>2000</v>
      </c>
      <c r="R64" s="155">
        <v>2000</v>
      </c>
      <c r="S64" s="100">
        <v>300</v>
      </c>
      <c r="T64" s="156">
        <f t="shared" si="99"/>
        <v>13850</v>
      </c>
      <c r="U64" s="156">
        <f t="shared" si="110"/>
        <v>2300</v>
      </c>
      <c r="V64" s="100">
        <f>G64</f>
        <v>2000</v>
      </c>
      <c r="W64" s="155">
        <v>2000</v>
      </c>
      <c r="X64" s="100">
        <f>K64</f>
        <v>700</v>
      </c>
      <c r="Y64" s="156">
        <f t="shared" ref="Y64:Z79" si="137">W64+U64</f>
        <v>4300</v>
      </c>
      <c r="Z64" s="156">
        <f t="shared" si="112"/>
        <v>2700</v>
      </c>
      <c r="AA64" s="353">
        <f>V64</f>
        <v>2000</v>
      </c>
      <c r="AB64" s="337"/>
      <c r="AC64" s="353">
        <f>X64</f>
        <v>700</v>
      </c>
      <c r="AD64" s="338">
        <f t="shared" ref="AD64:AD127" si="138">AB64+Z64</f>
        <v>2700</v>
      </c>
      <c r="AE64" s="156">
        <f t="shared" si="115"/>
        <v>2700</v>
      </c>
    </row>
    <row r="65" spans="1:31" ht="20.25" customHeight="1" x14ac:dyDescent="0.25">
      <c r="A65" s="86"/>
      <c r="B65" s="88"/>
      <c r="C65" s="88"/>
      <c r="D65" s="88">
        <v>32132</v>
      </c>
      <c r="E65" s="89" t="s">
        <v>71</v>
      </c>
      <c r="F65" s="146">
        <v>5000</v>
      </c>
      <c r="G65" s="100">
        <v>700</v>
      </c>
      <c r="H65" s="155">
        <v>1500</v>
      </c>
      <c r="I65" s="100">
        <v>200</v>
      </c>
      <c r="J65" s="101">
        <f>200-100</f>
        <v>100</v>
      </c>
      <c r="K65" s="322">
        <v>400</v>
      </c>
      <c r="L65" s="156">
        <f t="shared" si="102"/>
        <v>900</v>
      </c>
      <c r="M65" s="124">
        <f t="shared" si="108"/>
        <v>1100</v>
      </c>
      <c r="N65" s="260"/>
      <c r="O65" s="157">
        <v>1500</v>
      </c>
      <c r="P65" s="92">
        <f>O65+N65</f>
        <v>1500</v>
      </c>
      <c r="Q65" s="100">
        <v>700</v>
      </c>
      <c r="R65" s="155">
        <v>1500</v>
      </c>
      <c r="S65" s="100">
        <v>200</v>
      </c>
      <c r="T65" s="156">
        <f t="shared" si="99"/>
        <v>3000</v>
      </c>
      <c r="U65" s="156">
        <f t="shared" si="110"/>
        <v>900</v>
      </c>
      <c r="V65" s="100">
        <f>G65</f>
        <v>700</v>
      </c>
      <c r="W65" s="155">
        <v>1500</v>
      </c>
      <c r="X65" s="101">
        <f>K65</f>
        <v>400</v>
      </c>
      <c r="Y65" s="156">
        <f t="shared" si="137"/>
        <v>2400</v>
      </c>
      <c r="Z65" s="156">
        <f t="shared" si="112"/>
        <v>1100</v>
      </c>
      <c r="AA65" s="353">
        <f>V65</f>
        <v>700</v>
      </c>
      <c r="AB65" s="337"/>
      <c r="AC65" s="353">
        <f>X65</f>
        <v>400</v>
      </c>
      <c r="AD65" s="338">
        <f t="shared" si="138"/>
        <v>1100</v>
      </c>
      <c r="AE65" s="156">
        <f t="shared" si="115"/>
        <v>1100</v>
      </c>
    </row>
    <row r="66" spans="1:31" ht="20.25" customHeight="1" x14ac:dyDescent="0.25">
      <c r="A66" s="143"/>
      <c r="B66" s="119"/>
      <c r="C66" s="119">
        <v>3214</v>
      </c>
      <c r="D66" s="119"/>
      <c r="E66" s="120" t="s">
        <v>72</v>
      </c>
      <c r="F66" s="153">
        <f>F67</f>
        <v>2500</v>
      </c>
      <c r="G66" s="153">
        <f t="shared" ref="G66:K66" si="139">G67</f>
        <v>200</v>
      </c>
      <c r="H66" s="153">
        <f t="shared" si="139"/>
        <v>2000</v>
      </c>
      <c r="I66" s="153">
        <f t="shared" si="139"/>
        <v>300</v>
      </c>
      <c r="J66" s="234">
        <f t="shared" si="139"/>
        <v>0</v>
      </c>
      <c r="K66" s="153">
        <f t="shared" si="139"/>
        <v>0</v>
      </c>
      <c r="L66" s="83">
        <f t="shared" si="102"/>
        <v>500</v>
      </c>
      <c r="M66" s="355">
        <f t="shared" si="108"/>
        <v>200</v>
      </c>
      <c r="N66" s="261">
        <f>N67</f>
        <v>1072</v>
      </c>
      <c r="O66" s="154">
        <f>O67</f>
        <v>0</v>
      </c>
      <c r="P66" s="85">
        <f>O66+N66</f>
        <v>1072</v>
      </c>
      <c r="Q66" s="153">
        <f t="shared" ref="Q66:S66" si="140">Q67</f>
        <v>300</v>
      </c>
      <c r="R66" s="153">
        <f t="shared" si="140"/>
        <v>2000</v>
      </c>
      <c r="S66" s="153">
        <f t="shared" si="140"/>
        <v>300</v>
      </c>
      <c r="T66" s="83">
        <f t="shared" si="99"/>
        <v>3072</v>
      </c>
      <c r="U66" s="83">
        <f t="shared" si="110"/>
        <v>600</v>
      </c>
      <c r="V66" s="153">
        <f t="shared" ref="V66:X66" si="141">V67</f>
        <v>200</v>
      </c>
      <c r="W66" s="153">
        <f t="shared" si="141"/>
        <v>2000</v>
      </c>
      <c r="X66" s="153">
        <f t="shared" si="141"/>
        <v>0</v>
      </c>
      <c r="Y66" s="83">
        <f t="shared" si="137"/>
        <v>2600</v>
      </c>
      <c r="Z66" s="83">
        <f t="shared" si="112"/>
        <v>200</v>
      </c>
      <c r="AA66" s="153">
        <f t="shared" ref="AA66:AC66" si="142">AA67</f>
        <v>200</v>
      </c>
      <c r="AB66" s="234">
        <f t="shared" si="142"/>
        <v>0</v>
      </c>
      <c r="AC66" s="153">
        <f t="shared" si="142"/>
        <v>0</v>
      </c>
      <c r="AD66" s="231">
        <f t="shared" si="138"/>
        <v>200</v>
      </c>
      <c r="AE66" s="83">
        <f t="shared" si="115"/>
        <v>200</v>
      </c>
    </row>
    <row r="67" spans="1:31" ht="24" customHeight="1" x14ac:dyDescent="0.25">
      <c r="A67" s="158"/>
      <c r="B67" s="87"/>
      <c r="C67" s="87"/>
      <c r="D67" s="88">
        <v>32141</v>
      </c>
      <c r="E67" s="89" t="s">
        <v>73</v>
      </c>
      <c r="F67" s="157">
        <v>2500</v>
      </c>
      <c r="G67" s="100">
        <v>200</v>
      </c>
      <c r="H67" s="289">
        <v>2000</v>
      </c>
      <c r="I67" s="100">
        <v>300</v>
      </c>
      <c r="J67" s="101">
        <f>300-300</f>
        <v>0</v>
      </c>
      <c r="K67" s="322">
        <v>0</v>
      </c>
      <c r="L67" s="242">
        <f t="shared" si="102"/>
        <v>500</v>
      </c>
      <c r="M67" s="124">
        <f t="shared" si="108"/>
        <v>200</v>
      </c>
      <c r="N67" s="160">
        <v>1072</v>
      </c>
      <c r="O67" s="160"/>
      <c r="P67" s="124">
        <f>N67</f>
        <v>1072</v>
      </c>
      <c r="Q67" s="100">
        <v>300</v>
      </c>
      <c r="R67" s="159">
        <v>2000</v>
      </c>
      <c r="S67" s="100">
        <v>300</v>
      </c>
      <c r="T67" s="156">
        <f t="shared" si="99"/>
        <v>3072</v>
      </c>
      <c r="U67" s="156">
        <f t="shared" si="110"/>
        <v>600</v>
      </c>
      <c r="V67" s="100">
        <f>G67</f>
        <v>200</v>
      </c>
      <c r="W67" s="159">
        <v>2000</v>
      </c>
      <c r="X67" s="100">
        <f>K67</f>
        <v>0</v>
      </c>
      <c r="Y67" s="156">
        <f t="shared" si="137"/>
        <v>2600</v>
      </c>
      <c r="Z67" s="156">
        <f t="shared" si="112"/>
        <v>200</v>
      </c>
      <c r="AA67" s="353">
        <f>V67</f>
        <v>200</v>
      </c>
      <c r="AB67" s="339"/>
      <c r="AC67" s="353">
        <f>X67</f>
        <v>0</v>
      </c>
      <c r="AD67" s="338">
        <f t="shared" si="138"/>
        <v>200</v>
      </c>
      <c r="AE67" s="156">
        <f t="shared" si="115"/>
        <v>200</v>
      </c>
    </row>
    <row r="68" spans="1:31" ht="20.25" customHeight="1" x14ac:dyDescent="0.25">
      <c r="A68" s="104"/>
      <c r="B68" s="70">
        <v>322</v>
      </c>
      <c r="C68" s="70"/>
      <c r="D68" s="70"/>
      <c r="E68" s="72" t="s">
        <v>74</v>
      </c>
      <c r="F68" s="73">
        <f>F69+F78+F82+F85+F88+F76</f>
        <v>158000</v>
      </c>
      <c r="G68" s="73">
        <f t="shared" ref="G68:I68" si="143">G69+G78+G82+G85+G88+G76</f>
        <v>26500</v>
      </c>
      <c r="H68" s="73">
        <f t="shared" si="143"/>
        <v>166500</v>
      </c>
      <c r="I68" s="73">
        <f t="shared" si="143"/>
        <v>22100</v>
      </c>
      <c r="J68" s="235">
        <f t="shared" ref="J68:K68" si="144">J69+J78+J82+J85+J88+J76</f>
        <v>22100</v>
      </c>
      <c r="K68" s="73">
        <f t="shared" si="144"/>
        <v>20800</v>
      </c>
      <c r="L68" s="74">
        <f t="shared" si="102"/>
        <v>48600</v>
      </c>
      <c r="M68" s="356">
        <f t="shared" si="108"/>
        <v>47300</v>
      </c>
      <c r="N68" s="247">
        <f>N69+N78+N82+N85+N88+N76</f>
        <v>102407.35</v>
      </c>
      <c r="O68" s="73">
        <f>O69+O78+O82+O85+O88+O76</f>
        <v>113265.4</v>
      </c>
      <c r="P68" s="76">
        <f t="shared" ref="P68:P106" si="145">O68+N68</f>
        <v>215672.75</v>
      </c>
      <c r="Q68" s="73">
        <f t="shared" ref="Q68:S68" si="146">Q69+Q78+Q82+Q85+Q88+Q76</f>
        <v>22300</v>
      </c>
      <c r="R68" s="73">
        <f t="shared" si="146"/>
        <v>166500</v>
      </c>
      <c r="S68" s="73">
        <f t="shared" si="146"/>
        <v>22100</v>
      </c>
      <c r="T68" s="74">
        <f t="shared" si="99"/>
        <v>382172.75</v>
      </c>
      <c r="U68" s="74">
        <f t="shared" si="110"/>
        <v>44400</v>
      </c>
      <c r="V68" s="73">
        <f t="shared" ref="V68:X68" si="147">V69+V78+V82+V85+V88+V76</f>
        <v>27700</v>
      </c>
      <c r="W68" s="73">
        <f t="shared" si="147"/>
        <v>166500</v>
      </c>
      <c r="X68" s="73">
        <f t="shared" si="147"/>
        <v>21300</v>
      </c>
      <c r="Y68" s="74">
        <f t="shared" si="137"/>
        <v>210900</v>
      </c>
      <c r="Z68" s="74">
        <f t="shared" si="112"/>
        <v>49000</v>
      </c>
      <c r="AA68" s="73">
        <f t="shared" ref="AA68:AC68" si="148">AA69+AA78+AA82+AA85+AA88+AA76</f>
        <v>27800</v>
      </c>
      <c r="AB68" s="235">
        <f t="shared" si="148"/>
        <v>0</v>
      </c>
      <c r="AC68" s="73">
        <f t="shared" si="148"/>
        <v>21300</v>
      </c>
      <c r="AD68" s="325">
        <f t="shared" si="138"/>
        <v>49000</v>
      </c>
      <c r="AE68" s="74">
        <f t="shared" si="115"/>
        <v>49100</v>
      </c>
    </row>
    <row r="69" spans="1:31" ht="20.25" customHeight="1" x14ac:dyDescent="0.25">
      <c r="A69" s="143"/>
      <c r="B69" s="119"/>
      <c r="C69" s="119">
        <v>3221</v>
      </c>
      <c r="D69" s="119"/>
      <c r="E69" s="120" t="s">
        <v>75</v>
      </c>
      <c r="F69" s="153">
        <f>SUM(F70:F75)</f>
        <v>68000</v>
      </c>
      <c r="G69" s="153">
        <f t="shared" ref="G69:I69" si="149">SUM(G70:G75)</f>
        <v>14000</v>
      </c>
      <c r="H69" s="153">
        <f t="shared" si="149"/>
        <v>104500</v>
      </c>
      <c r="I69" s="153">
        <f t="shared" si="149"/>
        <v>13800</v>
      </c>
      <c r="J69" s="234">
        <f t="shared" ref="J69:K69" si="150">SUM(J70:J75)</f>
        <v>13800</v>
      </c>
      <c r="K69" s="153">
        <f t="shared" si="150"/>
        <v>12300</v>
      </c>
      <c r="L69" s="83">
        <f t="shared" si="102"/>
        <v>27800</v>
      </c>
      <c r="M69" s="355">
        <f t="shared" si="108"/>
        <v>26300</v>
      </c>
      <c r="N69" s="261">
        <f>SUM(N70:N75)</f>
        <v>46610.43</v>
      </c>
      <c r="O69" s="154">
        <f>SUM(O70:O75)</f>
        <v>70193.75</v>
      </c>
      <c r="P69" s="85">
        <f t="shared" si="145"/>
        <v>116804.18</v>
      </c>
      <c r="Q69" s="153">
        <f t="shared" ref="Q69:S69" si="151">SUM(Q70:Q75)</f>
        <v>9100</v>
      </c>
      <c r="R69" s="153">
        <f t="shared" si="151"/>
        <v>104500</v>
      </c>
      <c r="S69" s="153">
        <f t="shared" si="151"/>
        <v>13800</v>
      </c>
      <c r="T69" s="83">
        <f t="shared" si="99"/>
        <v>221304.18</v>
      </c>
      <c r="U69" s="83">
        <f t="shared" ref="U69:U79" si="152">S69+Q69</f>
        <v>22900</v>
      </c>
      <c r="V69" s="153">
        <f t="shared" ref="V69:X69" si="153">SUM(V70:V75)</f>
        <v>14000</v>
      </c>
      <c r="W69" s="153">
        <f t="shared" si="153"/>
        <v>104500</v>
      </c>
      <c r="X69" s="153">
        <f t="shared" si="153"/>
        <v>12800</v>
      </c>
      <c r="Y69" s="83">
        <f t="shared" si="137"/>
        <v>127400</v>
      </c>
      <c r="Z69" s="83">
        <f t="shared" si="137"/>
        <v>26800</v>
      </c>
      <c r="AA69" s="153">
        <f t="shared" ref="AA69:AC69" si="154">SUM(AA70:AA75)</f>
        <v>14000</v>
      </c>
      <c r="AB69" s="234">
        <f t="shared" si="154"/>
        <v>0</v>
      </c>
      <c r="AC69" s="153">
        <f t="shared" si="154"/>
        <v>12800</v>
      </c>
      <c r="AD69" s="231">
        <f t="shared" si="138"/>
        <v>26800</v>
      </c>
      <c r="AE69" s="83">
        <f t="shared" si="115"/>
        <v>26800</v>
      </c>
    </row>
    <row r="70" spans="1:31" ht="20.25" customHeight="1" x14ac:dyDescent="0.25">
      <c r="A70" s="86"/>
      <c r="B70" s="88"/>
      <c r="C70" s="88"/>
      <c r="D70" s="88">
        <v>32211</v>
      </c>
      <c r="E70" s="89" t="s">
        <v>76</v>
      </c>
      <c r="F70" s="155">
        <v>10000</v>
      </c>
      <c r="G70" s="100">
        <v>3500</v>
      </c>
      <c r="H70" s="155">
        <v>7500</v>
      </c>
      <c r="I70" s="100">
        <v>1000</v>
      </c>
      <c r="J70" s="101">
        <v>1000</v>
      </c>
      <c r="K70" s="124">
        <v>500</v>
      </c>
      <c r="L70" s="92">
        <f t="shared" si="102"/>
        <v>4500</v>
      </c>
      <c r="M70" s="124">
        <f t="shared" si="108"/>
        <v>4000</v>
      </c>
      <c r="N70" s="260">
        <v>7930.35</v>
      </c>
      <c r="O70" s="157">
        <v>6060.12</v>
      </c>
      <c r="P70" s="92">
        <f t="shared" si="145"/>
        <v>13990.470000000001</v>
      </c>
      <c r="Q70" s="100">
        <v>1300</v>
      </c>
      <c r="R70" s="155">
        <v>7500</v>
      </c>
      <c r="S70" s="100">
        <v>1000</v>
      </c>
      <c r="T70" s="92">
        <f t="shared" si="99"/>
        <v>21490.47</v>
      </c>
      <c r="U70" s="92">
        <f t="shared" si="152"/>
        <v>2300</v>
      </c>
      <c r="V70" s="100">
        <f t="shared" ref="V70:V75" si="155">G70</f>
        <v>3500</v>
      </c>
      <c r="W70" s="155">
        <v>7500</v>
      </c>
      <c r="X70" s="100">
        <v>1000</v>
      </c>
      <c r="Y70" s="92">
        <f t="shared" si="137"/>
        <v>9800</v>
      </c>
      <c r="Z70" s="92">
        <f t="shared" si="137"/>
        <v>4500</v>
      </c>
      <c r="AA70" s="353">
        <f t="shared" ref="AA70:AA75" si="156">V70</f>
        <v>3500</v>
      </c>
      <c r="AB70" s="337"/>
      <c r="AC70" s="353">
        <f t="shared" ref="AC70:AC75" si="157">X70</f>
        <v>1000</v>
      </c>
      <c r="AD70" s="232">
        <f t="shared" si="138"/>
        <v>4500</v>
      </c>
      <c r="AE70" s="92">
        <f t="shared" si="115"/>
        <v>4500</v>
      </c>
    </row>
    <row r="71" spans="1:31" ht="20.25" customHeight="1" x14ac:dyDescent="0.25">
      <c r="A71" s="86"/>
      <c r="B71" s="88"/>
      <c r="C71" s="88"/>
      <c r="D71" s="88">
        <v>32212</v>
      </c>
      <c r="E71" s="89" t="s">
        <v>77</v>
      </c>
      <c r="F71" s="155">
        <v>5000</v>
      </c>
      <c r="G71" s="100">
        <v>500</v>
      </c>
      <c r="H71" s="155">
        <v>1000</v>
      </c>
      <c r="I71" s="100">
        <v>100</v>
      </c>
      <c r="J71" s="101">
        <v>100</v>
      </c>
      <c r="K71" s="124">
        <v>200</v>
      </c>
      <c r="L71" s="92">
        <f t="shared" si="102"/>
        <v>600</v>
      </c>
      <c r="M71" s="124">
        <f t="shared" si="108"/>
        <v>700</v>
      </c>
      <c r="N71" s="260">
        <v>3111.5</v>
      </c>
      <c r="O71" s="157">
        <v>661.5</v>
      </c>
      <c r="P71" s="92">
        <f t="shared" si="145"/>
        <v>3773</v>
      </c>
      <c r="Q71" s="100">
        <v>700</v>
      </c>
      <c r="R71" s="155">
        <v>1000</v>
      </c>
      <c r="S71" s="100">
        <v>100</v>
      </c>
      <c r="T71" s="92">
        <f t="shared" si="99"/>
        <v>4773</v>
      </c>
      <c r="U71" s="92">
        <f t="shared" si="152"/>
        <v>800</v>
      </c>
      <c r="V71" s="100">
        <f t="shared" si="155"/>
        <v>500</v>
      </c>
      <c r="W71" s="155">
        <v>1000</v>
      </c>
      <c r="X71" s="100">
        <f t="shared" ref="X71:X75" si="158">K71</f>
        <v>200</v>
      </c>
      <c r="Y71" s="92">
        <f t="shared" si="137"/>
        <v>1800</v>
      </c>
      <c r="Z71" s="92">
        <f t="shared" si="137"/>
        <v>700</v>
      </c>
      <c r="AA71" s="353">
        <f t="shared" si="156"/>
        <v>500</v>
      </c>
      <c r="AB71" s="337"/>
      <c r="AC71" s="353">
        <f t="shared" si="157"/>
        <v>200</v>
      </c>
      <c r="AD71" s="232">
        <f t="shared" si="138"/>
        <v>700</v>
      </c>
      <c r="AE71" s="92">
        <f t="shared" si="115"/>
        <v>700</v>
      </c>
    </row>
    <row r="72" spans="1:31" ht="20.25" customHeight="1" x14ac:dyDescent="0.25">
      <c r="A72" s="86"/>
      <c r="B72" s="88"/>
      <c r="C72" s="88"/>
      <c r="D72" s="88">
        <v>32213</v>
      </c>
      <c r="E72" s="89" t="s">
        <v>78</v>
      </c>
      <c r="F72" s="155">
        <v>1000</v>
      </c>
      <c r="G72" s="100">
        <v>100</v>
      </c>
      <c r="H72" s="155"/>
      <c r="I72" s="100">
        <f t="shared" ref="I72" si="159">H72/7.5345</f>
        <v>0</v>
      </c>
      <c r="J72" s="101"/>
      <c r="K72" s="124">
        <v>0</v>
      </c>
      <c r="L72" s="92">
        <f t="shared" si="102"/>
        <v>100</v>
      </c>
      <c r="M72" s="124">
        <f t="shared" si="108"/>
        <v>100</v>
      </c>
      <c r="N72" s="260"/>
      <c r="O72" s="157"/>
      <c r="P72" s="92">
        <f t="shared" si="145"/>
        <v>0</v>
      </c>
      <c r="Q72" s="100">
        <v>150</v>
      </c>
      <c r="R72" s="155"/>
      <c r="S72" s="100">
        <f t="shared" ref="S72" si="160">R72/7.5345</f>
        <v>0</v>
      </c>
      <c r="T72" s="92">
        <f t="shared" si="99"/>
        <v>0</v>
      </c>
      <c r="U72" s="92">
        <f t="shared" si="152"/>
        <v>150</v>
      </c>
      <c r="V72" s="100">
        <f t="shared" si="155"/>
        <v>100</v>
      </c>
      <c r="W72" s="155"/>
      <c r="X72" s="100">
        <f t="shared" si="158"/>
        <v>0</v>
      </c>
      <c r="Y72" s="92">
        <f t="shared" si="137"/>
        <v>150</v>
      </c>
      <c r="Z72" s="92">
        <f t="shared" si="137"/>
        <v>100</v>
      </c>
      <c r="AA72" s="353">
        <f t="shared" si="156"/>
        <v>100</v>
      </c>
      <c r="AB72" s="337"/>
      <c r="AC72" s="353">
        <f t="shared" si="157"/>
        <v>0</v>
      </c>
      <c r="AD72" s="232">
        <f t="shared" si="138"/>
        <v>100</v>
      </c>
      <c r="AE72" s="92">
        <f t="shared" si="115"/>
        <v>100</v>
      </c>
    </row>
    <row r="73" spans="1:31" ht="20.25" customHeight="1" x14ac:dyDescent="0.25">
      <c r="A73" s="86"/>
      <c r="B73" s="88"/>
      <c r="C73" s="88"/>
      <c r="D73" s="88">
        <v>32214</v>
      </c>
      <c r="E73" s="89" t="s">
        <v>79</v>
      </c>
      <c r="F73" s="155">
        <v>1000</v>
      </c>
      <c r="G73" s="100">
        <v>200</v>
      </c>
      <c r="H73" s="155">
        <v>1000</v>
      </c>
      <c r="I73" s="100">
        <v>100</v>
      </c>
      <c r="J73" s="101">
        <v>100</v>
      </c>
      <c r="K73" s="124">
        <v>100</v>
      </c>
      <c r="L73" s="92">
        <f t="shared" si="102"/>
        <v>300</v>
      </c>
      <c r="M73" s="124">
        <f t="shared" si="108"/>
        <v>300</v>
      </c>
      <c r="N73" s="260">
        <v>170.38</v>
      </c>
      <c r="O73" s="157">
        <v>163.47999999999999</v>
      </c>
      <c r="P73" s="92">
        <f t="shared" si="145"/>
        <v>333.86</v>
      </c>
      <c r="Q73" s="100">
        <v>150</v>
      </c>
      <c r="R73" s="155">
        <v>1000</v>
      </c>
      <c r="S73" s="100">
        <v>100</v>
      </c>
      <c r="T73" s="92">
        <f t="shared" si="99"/>
        <v>1333.8600000000001</v>
      </c>
      <c r="U73" s="92">
        <f t="shared" si="152"/>
        <v>250</v>
      </c>
      <c r="V73" s="100">
        <f t="shared" si="155"/>
        <v>200</v>
      </c>
      <c r="W73" s="155">
        <v>1000</v>
      </c>
      <c r="X73" s="100">
        <f t="shared" si="158"/>
        <v>100</v>
      </c>
      <c r="Y73" s="92">
        <f t="shared" si="137"/>
        <v>1250</v>
      </c>
      <c r="Z73" s="92">
        <f t="shared" si="137"/>
        <v>300</v>
      </c>
      <c r="AA73" s="353">
        <f t="shared" si="156"/>
        <v>200</v>
      </c>
      <c r="AB73" s="337"/>
      <c r="AC73" s="353">
        <f t="shared" si="157"/>
        <v>100</v>
      </c>
      <c r="AD73" s="232">
        <f t="shared" si="138"/>
        <v>300</v>
      </c>
      <c r="AE73" s="92">
        <f t="shared" si="115"/>
        <v>300</v>
      </c>
    </row>
    <row r="74" spans="1:31" ht="20.25" customHeight="1" x14ac:dyDescent="0.25">
      <c r="A74" s="86"/>
      <c r="B74" s="88"/>
      <c r="C74" s="88"/>
      <c r="D74" s="88">
        <v>32216</v>
      </c>
      <c r="E74" s="89" t="s">
        <v>80</v>
      </c>
      <c r="F74" s="155">
        <v>11000</v>
      </c>
      <c r="G74" s="100">
        <v>1700</v>
      </c>
      <c r="H74" s="155">
        <v>10000</v>
      </c>
      <c r="I74" s="100">
        <v>1300</v>
      </c>
      <c r="J74" s="101">
        <v>1300</v>
      </c>
      <c r="K74" s="124">
        <v>1500</v>
      </c>
      <c r="L74" s="92">
        <f t="shared" si="102"/>
        <v>3000</v>
      </c>
      <c r="M74" s="124">
        <f t="shared" si="108"/>
        <v>3200</v>
      </c>
      <c r="N74" s="260">
        <v>8409.1200000000008</v>
      </c>
      <c r="O74" s="157">
        <v>2202.16</v>
      </c>
      <c r="P74" s="92">
        <f t="shared" si="145"/>
        <v>10611.28</v>
      </c>
      <c r="Q74" s="100">
        <v>1500</v>
      </c>
      <c r="R74" s="155">
        <v>10000</v>
      </c>
      <c r="S74" s="100">
        <v>1300</v>
      </c>
      <c r="T74" s="92">
        <f t="shared" si="99"/>
        <v>20611.28</v>
      </c>
      <c r="U74" s="92">
        <f t="shared" si="152"/>
        <v>2800</v>
      </c>
      <c r="V74" s="100">
        <f t="shared" si="155"/>
        <v>1700</v>
      </c>
      <c r="W74" s="155">
        <v>10000</v>
      </c>
      <c r="X74" s="100">
        <f t="shared" si="158"/>
        <v>1500</v>
      </c>
      <c r="Y74" s="92">
        <f t="shared" si="137"/>
        <v>12800</v>
      </c>
      <c r="Z74" s="92">
        <f t="shared" si="137"/>
        <v>3200</v>
      </c>
      <c r="AA74" s="353">
        <f t="shared" si="156"/>
        <v>1700</v>
      </c>
      <c r="AB74" s="337"/>
      <c r="AC74" s="353">
        <f t="shared" si="157"/>
        <v>1500</v>
      </c>
      <c r="AD74" s="232">
        <f t="shared" si="138"/>
        <v>3200</v>
      </c>
      <c r="AE74" s="92">
        <f t="shared" si="115"/>
        <v>3200</v>
      </c>
    </row>
    <row r="75" spans="1:31" ht="20.25" customHeight="1" x14ac:dyDescent="0.25">
      <c r="A75" s="86"/>
      <c r="B75" s="88"/>
      <c r="C75" s="88"/>
      <c r="D75" s="88">
        <v>32219</v>
      </c>
      <c r="E75" s="89" t="s">
        <v>81</v>
      </c>
      <c r="F75" s="155">
        <v>40000</v>
      </c>
      <c r="G75" s="100">
        <v>8000</v>
      </c>
      <c r="H75" s="155">
        <v>85000</v>
      </c>
      <c r="I75" s="100">
        <v>11300</v>
      </c>
      <c r="J75" s="101">
        <v>11300</v>
      </c>
      <c r="K75" s="124">
        <v>10000</v>
      </c>
      <c r="L75" s="92">
        <f t="shared" si="102"/>
        <v>19300</v>
      </c>
      <c r="M75" s="124">
        <f t="shared" si="108"/>
        <v>18000</v>
      </c>
      <c r="N75" s="260">
        <v>26989.08</v>
      </c>
      <c r="O75" s="157">
        <v>61106.49</v>
      </c>
      <c r="P75" s="92">
        <f t="shared" si="145"/>
        <v>88095.57</v>
      </c>
      <c r="Q75" s="100">
        <v>5300</v>
      </c>
      <c r="R75" s="155">
        <v>85000</v>
      </c>
      <c r="S75" s="100">
        <v>11300</v>
      </c>
      <c r="T75" s="92">
        <f t="shared" si="99"/>
        <v>173095.57</v>
      </c>
      <c r="U75" s="92">
        <f t="shared" si="152"/>
        <v>16600</v>
      </c>
      <c r="V75" s="100">
        <f t="shared" si="155"/>
        <v>8000</v>
      </c>
      <c r="W75" s="155">
        <v>85000</v>
      </c>
      <c r="X75" s="100">
        <f t="shared" si="158"/>
        <v>10000</v>
      </c>
      <c r="Y75" s="92">
        <f t="shared" si="137"/>
        <v>101600</v>
      </c>
      <c r="Z75" s="92">
        <f t="shared" si="137"/>
        <v>18000</v>
      </c>
      <c r="AA75" s="353">
        <f t="shared" si="156"/>
        <v>8000</v>
      </c>
      <c r="AB75" s="337"/>
      <c r="AC75" s="353">
        <f t="shared" si="157"/>
        <v>10000</v>
      </c>
      <c r="AD75" s="232">
        <f t="shared" si="138"/>
        <v>18000</v>
      </c>
      <c r="AE75" s="92">
        <f t="shared" si="115"/>
        <v>18000</v>
      </c>
    </row>
    <row r="76" spans="1:31" ht="20.25" customHeight="1" x14ac:dyDescent="0.25">
      <c r="A76" s="143"/>
      <c r="B76" s="119"/>
      <c r="C76" s="119">
        <v>3222</v>
      </c>
      <c r="D76" s="119"/>
      <c r="E76" s="120" t="s">
        <v>82</v>
      </c>
      <c r="F76" s="153">
        <f>F77</f>
        <v>3000</v>
      </c>
      <c r="G76" s="153">
        <f t="shared" ref="G76:K76" si="161">G77</f>
        <v>400</v>
      </c>
      <c r="H76" s="153">
        <f t="shared" si="161"/>
        <v>3000</v>
      </c>
      <c r="I76" s="153">
        <f t="shared" si="161"/>
        <v>400</v>
      </c>
      <c r="J76" s="234">
        <f t="shared" si="161"/>
        <v>400</v>
      </c>
      <c r="K76" s="153">
        <f t="shared" si="161"/>
        <v>400</v>
      </c>
      <c r="L76" s="83">
        <f t="shared" si="102"/>
        <v>800</v>
      </c>
      <c r="M76" s="355">
        <f t="shared" si="108"/>
        <v>800</v>
      </c>
      <c r="N76" s="261">
        <f>N77</f>
        <v>5288</v>
      </c>
      <c r="O76" s="154">
        <f>O77</f>
        <v>5288</v>
      </c>
      <c r="P76" s="85">
        <f t="shared" si="145"/>
        <v>10576</v>
      </c>
      <c r="Q76" s="153">
        <f t="shared" ref="Q76:S76" si="162">Q77</f>
        <v>400</v>
      </c>
      <c r="R76" s="153">
        <f t="shared" si="162"/>
        <v>3000</v>
      </c>
      <c r="S76" s="153">
        <f t="shared" si="162"/>
        <v>400</v>
      </c>
      <c r="T76" s="83">
        <f t="shared" si="99"/>
        <v>13576</v>
      </c>
      <c r="U76" s="83">
        <f t="shared" si="152"/>
        <v>800</v>
      </c>
      <c r="V76" s="153">
        <f t="shared" ref="V76:X76" si="163">V77</f>
        <v>400</v>
      </c>
      <c r="W76" s="153">
        <f t="shared" si="163"/>
        <v>3000</v>
      </c>
      <c r="X76" s="153">
        <f t="shared" si="163"/>
        <v>400</v>
      </c>
      <c r="Y76" s="83">
        <f t="shared" si="137"/>
        <v>3800</v>
      </c>
      <c r="Z76" s="83">
        <f t="shared" si="137"/>
        <v>800</v>
      </c>
      <c r="AA76" s="153">
        <f t="shared" ref="AA76:AC76" si="164">AA77</f>
        <v>400</v>
      </c>
      <c r="AB76" s="234">
        <f t="shared" si="164"/>
        <v>0</v>
      </c>
      <c r="AC76" s="153">
        <f t="shared" si="164"/>
        <v>400</v>
      </c>
      <c r="AD76" s="231">
        <f t="shared" si="138"/>
        <v>800</v>
      </c>
      <c r="AE76" s="83">
        <f t="shared" si="115"/>
        <v>800</v>
      </c>
    </row>
    <row r="77" spans="1:31" ht="20.25" customHeight="1" x14ac:dyDescent="0.25">
      <c r="A77" s="158"/>
      <c r="B77" s="87"/>
      <c r="C77" s="87"/>
      <c r="D77" s="88">
        <v>32229</v>
      </c>
      <c r="E77" s="89" t="s">
        <v>83</v>
      </c>
      <c r="F77" s="157">
        <v>3000</v>
      </c>
      <c r="G77" s="100">
        <v>400</v>
      </c>
      <c r="H77" s="155">
        <v>3000</v>
      </c>
      <c r="I77" s="100">
        <v>400</v>
      </c>
      <c r="J77" s="101">
        <v>400</v>
      </c>
      <c r="K77" s="137">
        <v>400</v>
      </c>
      <c r="L77" s="137">
        <f t="shared" si="102"/>
        <v>800</v>
      </c>
      <c r="M77" s="124">
        <f t="shared" si="108"/>
        <v>800</v>
      </c>
      <c r="N77" s="262">
        <v>5288</v>
      </c>
      <c r="O77" s="157">
        <v>5288</v>
      </c>
      <c r="P77" s="92">
        <f t="shared" si="145"/>
        <v>10576</v>
      </c>
      <c r="Q77" s="100">
        <v>400</v>
      </c>
      <c r="R77" s="155">
        <v>3000</v>
      </c>
      <c r="S77" s="100">
        <v>400</v>
      </c>
      <c r="T77" s="137">
        <f t="shared" si="99"/>
        <v>13576</v>
      </c>
      <c r="U77" s="137">
        <f t="shared" si="152"/>
        <v>800</v>
      </c>
      <c r="V77" s="100">
        <f>G77</f>
        <v>400</v>
      </c>
      <c r="W77" s="155">
        <v>3000</v>
      </c>
      <c r="X77" s="100">
        <f>K77</f>
        <v>400</v>
      </c>
      <c r="Y77" s="137">
        <f t="shared" si="137"/>
        <v>3800</v>
      </c>
      <c r="Z77" s="137">
        <f t="shared" si="137"/>
        <v>800</v>
      </c>
      <c r="AA77" s="353">
        <f>V77</f>
        <v>400</v>
      </c>
      <c r="AB77" s="337"/>
      <c r="AC77" s="353">
        <f>X77</f>
        <v>400</v>
      </c>
      <c r="AD77" s="331">
        <f t="shared" si="138"/>
        <v>800</v>
      </c>
      <c r="AE77" s="361">
        <f t="shared" si="115"/>
        <v>800</v>
      </c>
    </row>
    <row r="78" spans="1:31" ht="20.25" customHeight="1" x14ac:dyDescent="0.25">
      <c r="A78" s="143"/>
      <c r="B78" s="119"/>
      <c r="C78" s="119">
        <v>3223</v>
      </c>
      <c r="D78" s="119"/>
      <c r="E78" s="120" t="s">
        <v>84</v>
      </c>
      <c r="F78" s="153">
        <f>SUM(F79:F81)</f>
        <v>80000</v>
      </c>
      <c r="G78" s="153">
        <f t="shared" ref="G78:I78" si="165">SUM(G79:G81)</f>
        <v>11000</v>
      </c>
      <c r="H78" s="153">
        <f t="shared" si="165"/>
        <v>57000</v>
      </c>
      <c r="I78" s="153">
        <f t="shared" si="165"/>
        <v>7600</v>
      </c>
      <c r="J78" s="234">
        <f t="shared" ref="J78:K78" si="166">SUM(J79:J81)</f>
        <v>7600</v>
      </c>
      <c r="K78" s="153">
        <f t="shared" si="166"/>
        <v>7500</v>
      </c>
      <c r="L78" s="83">
        <f t="shared" si="102"/>
        <v>18600</v>
      </c>
      <c r="M78" s="355">
        <f t="shared" si="108"/>
        <v>18500</v>
      </c>
      <c r="N78" s="261">
        <f>SUM(N79:N81)</f>
        <v>48883.42</v>
      </c>
      <c r="O78" s="154">
        <f>SUM(O79:O81)</f>
        <v>37514.899999999994</v>
      </c>
      <c r="P78" s="85">
        <f t="shared" si="145"/>
        <v>86398.319999999992</v>
      </c>
      <c r="Q78" s="153">
        <f t="shared" ref="Q78:S78" si="167">SUM(Q79:Q81)</f>
        <v>11900</v>
      </c>
      <c r="R78" s="153">
        <f t="shared" si="167"/>
        <v>57000</v>
      </c>
      <c r="S78" s="153">
        <f t="shared" si="167"/>
        <v>7600</v>
      </c>
      <c r="T78" s="83">
        <f t="shared" si="99"/>
        <v>143398.32</v>
      </c>
      <c r="U78" s="83">
        <f t="shared" si="152"/>
        <v>19500</v>
      </c>
      <c r="V78" s="153">
        <f t="shared" ref="V78:X78" si="168">SUM(V79:V81)</f>
        <v>12200</v>
      </c>
      <c r="W78" s="153">
        <f t="shared" si="168"/>
        <v>57000</v>
      </c>
      <c r="X78" s="153">
        <f t="shared" si="168"/>
        <v>7500</v>
      </c>
      <c r="Y78" s="83">
        <f t="shared" si="137"/>
        <v>76500</v>
      </c>
      <c r="Z78" s="83">
        <f t="shared" si="137"/>
        <v>19700</v>
      </c>
      <c r="AA78" s="153">
        <f t="shared" ref="AA78:AC78" si="169">SUM(AA79:AA81)</f>
        <v>12300</v>
      </c>
      <c r="AB78" s="234">
        <f t="shared" si="169"/>
        <v>0</v>
      </c>
      <c r="AC78" s="153">
        <f t="shared" si="169"/>
        <v>7500</v>
      </c>
      <c r="AD78" s="231">
        <f t="shared" si="138"/>
        <v>19700</v>
      </c>
      <c r="AE78" s="83">
        <f t="shared" si="115"/>
        <v>19800</v>
      </c>
    </row>
    <row r="79" spans="1:31" ht="20.25" customHeight="1" x14ac:dyDescent="0.25">
      <c r="A79" s="86"/>
      <c r="B79" s="88"/>
      <c r="C79" s="88"/>
      <c r="D79" s="88">
        <v>32231</v>
      </c>
      <c r="E79" s="89" t="s">
        <v>85</v>
      </c>
      <c r="F79" s="146">
        <v>30000</v>
      </c>
      <c r="G79" s="100">
        <v>4000</v>
      </c>
      <c r="H79" s="155">
        <v>30000</v>
      </c>
      <c r="I79" s="100">
        <v>4000</v>
      </c>
      <c r="J79" s="101">
        <v>4000</v>
      </c>
      <c r="K79" s="124">
        <v>4000</v>
      </c>
      <c r="L79" s="92">
        <f t="shared" si="102"/>
        <v>8000</v>
      </c>
      <c r="M79" s="124">
        <f t="shared" si="108"/>
        <v>8000</v>
      </c>
      <c r="N79" s="260">
        <v>17363.830000000002</v>
      </c>
      <c r="O79" s="157">
        <v>19602.490000000002</v>
      </c>
      <c r="P79" s="92">
        <f t="shared" si="145"/>
        <v>36966.320000000007</v>
      </c>
      <c r="Q79" s="100">
        <v>5000</v>
      </c>
      <c r="R79" s="155">
        <v>30000</v>
      </c>
      <c r="S79" s="100">
        <v>4000</v>
      </c>
      <c r="T79" s="92">
        <f t="shared" si="99"/>
        <v>66966.320000000007</v>
      </c>
      <c r="U79" s="92">
        <f t="shared" si="152"/>
        <v>9000</v>
      </c>
      <c r="V79" s="100">
        <v>4500</v>
      </c>
      <c r="W79" s="155">
        <v>30000</v>
      </c>
      <c r="X79" s="100">
        <f>K79</f>
        <v>4000</v>
      </c>
      <c r="Y79" s="92">
        <f t="shared" si="137"/>
        <v>39000</v>
      </c>
      <c r="Z79" s="92">
        <f t="shared" si="137"/>
        <v>8500</v>
      </c>
      <c r="AA79" s="353">
        <f>V79</f>
        <v>4500</v>
      </c>
      <c r="AB79" s="337"/>
      <c r="AC79" s="353">
        <f>X79</f>
        <v>4000</v>
      </c>
      <c r="AD79" s="232">
        <f t="shared" si="138"/>
        <v>8500</v>
      </c>
      <c r="AE79" s="92">
        <f t="shared" si="115"/>
        <v>8500</v>
      </c>
    </row>
    <row r="80" spans="1:31" ht="20.25" customHeight="1" x14ac:dyDescent="0.25">
      <c r="A80" s="86"/>
      <c r="B80" s="88"/>
      <c r="C80" s="88"/>
      <c r="D80" s="88">
        <v>32232</v>
      </c>
      <c r="E80" s="89" t="s">
        <v>86</v>
      </c>
      <c r="F80" s="146">
        <v>45000</v>
      </c>
      <c r="G80" s="100">
        <v>6000</v>
      </c>
      <c r="H80" s="155">
        <v>20000</v>
      </c>
      <c r="I80" s="100">
        <v>2600</v>
      </c>
      <c r="J80" s="101">
        <v>2600</v>
      </c>
      <c r="K80" s="124">
        <v>3000</v>
      </c>
      <c r="L80" s="92">
        <f t="shared" si="102"/>
        <v>8600</v>
      </c>
      <c r="M80" s="124">
        <f t="shared" si="108"/>
        <v>9000</v>
      </c>
      <c r="N80" s="260">
        <v>28916.06</v>
      </c>
      <c r="O80" s="157">
        <v>13498.68</v>
      </c>
      <c r="P80" s="92">
        <f t="shared" si="145"/>
        <v>42414.740000000005</v>
      </c>
      <c r="Q80" s="100">
        <v>6000</v>
      </c>
      <c r="R80" s="155">
        <v>20000</v>
      </c>
      <c r="S80" s="100">
        <v>2600</v>
      </c>
      <c r="T80" s="92">
        <f t="shared" si="99"/>
        <v>62414.740000000005</v>
      </c>
      <c r="U80" s="92">
        <f t="shared" ref="U80:U111" si="170">S80+Q80</f>
        <v>8600</v>
      </c>
      <c r="V80" s="100">
        <v>6500</v>
      </c>
      <c r="W80" s="155">
        <v>20000</v>
      </c>
      <c r="X80" s="100">
        <f>K80</f>
        <v>3000</v>
      </c>
      <c r="Y80" s="92">
        <f t="shared" ref="Y80:Z111" si="171">W80+U80</f>
        <v>28600</v>
      </c>
      <c r="Z80" s="92">
        <f t="shared" si="171"/>
        <v>9500</v>
      </c>
      <c r="AA80" s="353">
        <f>V80</f>
        <v>6500</v>
      </c>
      <c r="AB80" s="337"/>
      <c r="AC80" s="353">
        <f>X80</f>
        <v>3000</v>
      </c>
      <c r="AD80" s="232">
        <f t="shared" si="138"/>
        <v>9500</v>
      </c>
      <c r="AE80" s="92">
        <f t="shared" si="115"/>
        <v>9500</v>
      </c>
    </row>
    <row r="81" spans="1:31" ht="20.25" customHeight="1" x14ac:dyDescent="0.25">
      <c r="A81" s="86"/>
      <c r="B81" s="88"/>
      <c r="C81" s="88"/>
      <c r="D81" s="88">
        <v>32234</v>
      </c>
      <c r="E81" s="89" t="s">
        <v>87</v>
      </c>
      <c r="F81" s="146">
        <v>5000</v>
      </c>
      <c r="G81" s="100">
        <v>1000</v>
      </c>
      <c r="H81" s="155">
        <v>7000</v>
      </c>
      <c r="I81" s="100">
        <v>1000</v>
      </c>
      <c r="J81" s="101">
        <v>1000</v>
      </c>
      <c r="K81" s="124">
        <v>500</v>
      </c>
      <c r="L81" s="92">
        <f t="shared" si="102"/>
        <v>2000</v>
      </c>
      <c r="M81" s="124">
        <f t="shared" si="108"/>
        <v>1500</v>
      </c>
      <c r="N81" s="260">
        <v>2603.5300000000002</v>
      </c>
      <c r="O81" s="157">
        <v>4413.7299999999996</v>
      </c>
      <c r="P81" s="92">
        <f t="shared" si="145"/>
        <v>7017.26</v>
      </c>
      <c r="Q81" s="101">
        <v>900</v>
      </c>
      <c r="R81" s="155">
        <v>7000</v>
      </c>
      <c r="S81" s="100">
        <v>1000</v>
      </c>
      <c r="T81" s="92">
        <f t="shared" si="99"/>
        <v>14017.26</v>
      </c>
      <c r="U81" s="92">
        <f t="shared" si="170"/>
        <v>1900</v>
      </c>
      <c r="V81" s="101">
        <v>1200</v>
      </c>
      <c r="W81" s="155">
        <v>7000</v>
      </c>
      <c r="X81" s="100">
        <f>K81</f>
        <v>500</v>
      </c>
      <c r="Y81" s="92">
        <f t="shared" si="171"/>
        <v>8900</v>
      </c>
      <c r="Z81" s="92">
        <f t="shared" si="171"/>
        <v>1700</v>
      </c>
      <c r="AA81" s="353">
        <v>1300</v>
      </c>
      <c r="AB81" s="337"/>
      <c r="AC81" s="353">
        <f>X81</f>
        <v>500</v>
      </c>
      <c r="AD81" s="232">
        <f t="shared" si="138"/>
        <v>1700</v>
      </c>
      <c r="AE81" s="92">
        <f t="shared" si="115"/>
        <v>1800</v>
      </c>
    </row>
    <row r="82" spans="1:31" ht="20.25" customHeight="1" x14ac:dyDescent="0.25">
      <c r="A82" s="143"/>
      <c r="B82" s="119"/>
      <c r="C82" s="119">
        <v>3224</v>
      </c>
      <c r="D82" s="119"/>
      <c r="E82" s="120" t="s">
        <v>88</v>
      </c>
      <c r="F82" s="153">
        <f>SUM(F83:F84)</f>
        <v>3000</v>
      </c>
      <c r="G82" s="153">
        <f t="shared" ref="G82:I82" si="172">SUM(G83:G84)</f>
        <v>400</v>
      </c>
      <c r="H82" s="153">
        <f t="shared" si="172"/>
        <v>0</v>
      </c>
      <c r="I82" s="153">
        <f t="shared" si="172"/>
        <v>0</v>
      </c>
      <c r="J82" s="234">
        <f t="shared" ref="J82:K82" si="173">SUM(J83:J84)</f>
        <v>0</v>
      </c>
      <c r="K82" s="153">
        <f t="shared" si="173"/>
        <v>100</v>
      </c>
      <c r="L82" s="83">
        <f t="shared" si="102"/>
        <v>400</v>
      </c>
      <c r="M82" s="355">
        <f t="shared" si="108"/>
        <v>500</v>
      </c>
      <c r="N82" s="261">
        <f>SUM(N83:N84)</f>
        <v>0</v>
      </c>
      <c r="O82" s="154">
        <f>SUM(O83:O84)</f>
        <v>0</v>
      </c>
      <c r="P82" s="85">
        <f t="shared" si="145"/>
        <v>0</v>
      </c>
      <c r="Q82" s="153">
        <f t="shared" ref="Q82:S82" si="174">SUM(Q83:Q84)</f>
        <v>400</v>
      </c>
      <c r="R82" s="153">
        <f t="shared" si="174"/>
        <v>0</v>
      </c>
      <c r="S82" s="153">
        <f t="shared" si="174"/>
        <v>0</v>
      </c>
      <c r="T82" s="83">
        <f t="shared" ref="T82:T113" si="175">R82+P82</f>
        <v>0</v>
      </c>
      <c r="U82" s="83">
        <f t="shared" si="170"/>
        <v>400</v>
      </c>
      <c r="V82" s="153">
        <f t="shared" ref="V82:X82" si="176">SUM(V83:V84)</f>
        <v>400</v>
      </c>
      <c r="W82" s="153">
        <f t="shared" si="176"/>
        <v>0</v>
      </c>
      <c r="X82" s="153">
        <f t="shared" si="176"/>
        <v>100</v>
      </c>
      <c r="Y82" s="83">
        <f t="shared" si="171"/>
        <v>400</v>
      </c>
      <c r="Z82" s="83">
        <f t="shared" si="171"/>
        <v>500</v>
      </c>
      <c r="AA82" s="153">
        <f t="shared" ref="AA82:AC82" si="177">SUM(AA83:AA84)</f>
        <v>400</v>
      </c>
      <c r="AB82" s="234">
        <f t="shared" si="177"/>
        <v>0</v>
      </c>
      <c r="AC82" s="153">
        <f t="shared" si="177"/>
        <v>100</v>
      </c>
      <c r="AD82" s="231">
        <f t="shared" si="138"/>
        <v>500</v>
      </c>
      <c r="AE82" s="83">
        <f t="shared" si="115"/>
        <v>500</v>
      </c>
    </row>
    <row r="83" spans="1:31" ht="27.75" customHeight="1" x14ac:dyDescent="0.25">
      <c r="A83" s="86"/>
      <c r="B83" s="88"/>
      <c r="C83" s="88"/>
      <c r="D83" s="88">
        <v>32242</v>
      </c>
      <c r="E83" s="89" t="s">
        <v>89</v>
      </c>
      <c r="F83" s="146">
        <v>2000</v>
      </c>
      <c r="G83" s="100">
        <v>200</v>
      </c>
      <c r="H83" s="155"/>
      <c r="I83" s="100">
        <f t="shared" ref="I83:J84" si="178">H83/7.5345</f>
        <v>0</v>
      </c>
      <c r="J83" s="101">
        <f t="shared" si="178"/>
        <v>0</v>
      </c>
      <c r="K83" s="124">
        <v>50</v>
      </c>
      <c r="L83" s="92">
        <f t="shared" si="102"/>
        <v>200</v>
      </c>
      <c r="M83" s="124">
        <f t="shared" si="108"/>
        <v>250</v>
      </c>
      <c r="N83" s="260"/>
      <c r="O83" s="157"/>
      <c r="P83" s="92">
        <f t="shared" si="145"/>
        <v>0</v>
      </c>
      <c r="Q83" s="100">
        <v>200</v>
      </c>
      <c r="R83" s="155"/>
      <c r="S83" s="100">
        <f t="shared" ref="S83:S84" si="179">R83/7.5345</f>
        <v>0</v>
      </c>
      <c r="T83" s="92">
        <f t="shared" si="175"/>
        <v>0</v>
      </c>
      <c r="U83" s="92">
        <f t="shared" si="170"/>
        <v>200</v>
      </c>
      <c r="V83" s="100">
        <f>G83</f>
        <v>200</v>
      </c>
      <c r="W83" s="155"/>
      <c r="X83" s="100">
        <f>K83</f>
        <v>50</v>
      </c>
      <c r="Y83" s="92">
        <f t="shared" si="171"/>
        <v>200</v>
      </c>
      <c r="Z83" s="92">
        <f t="shared" si="171"/>
        <v>250</v>
      </c>
      <c r="AA83" s="353">
        <f>V83</f>
        <v>200</v>
      </c>
      <c r="AB83" s="337"/>
      <c r="AC83" s="353">
        <f>X83</f>
        <v>50</v>
      </c>
      <c r="AD83" s="232">
        <f t="shared" si="138"/>
        <v>250</v>
      </c>
      <c r="AE83" s="92">
        <f t="shared" si="115"/>
        <v>250</v>
      </c>
    </row>
    <row r="84" spans="1:31" ht="36" customHeight="1" x14ac:dyDescent="0.25">
      <c r="A84" s="86"/>
      <c r="B84" s="88"/>
      <c r="C84" s="88"/>
      <c r="D84" s="88">
        <v>32243</v>
      </c>
      <c r="E84" s="89" t="s">
        <v>90</v>
      </c>
      <c r="F84" s="146">
        <v>1000</v>
      </c>
      <c r="G84" s="100">
        <v>200</v>
      </c>
      <c r="H84" s="155"/>
      <c r="I84" s="100">
        <f t="shared" si="178"/>
        <v>0</v>
      </c>
      <c r="J84" s="101">
        <f t="shared" si="178"/>
        <v>0</v>
      </c>
      <c r="K84" s="124">
        <v>50</v>
      </c>
      <c r="L84" s="92">
        <f t="shared" ref="L84:L115" si="180">I84+G84</f>
        <v>200</v>
      </c>
      <c r="M84" s="124">
        <f t="shared" si="108"/>
        <v>250</v>
      </c>
      <c r="N84" s="260"/>
      <c r="O84" s="157"/>
      <c r="P84" s="92">
        <f t="shared" si="145"/>
        <v>0</v>
      </c>
      <c r="Q84" s="100">
        <v>200</v>
      </c>
      <c r="R84" s="155"/>
      <c r="S84" s="100">
        <f t="shared" si="179"/>
        <v>0</v>
      </c>
      <c r="T84" s="92">
        <f t="shared" si="175"/>
        <v>0</v>
      </c>
      <c r="U84" s="92">
        <f t="shared" si="170"/>
        <v>200</v>
      </c>
      <c r="V84" s="100">
        <f>G84</f>
        <v>200</v>
      </c>
      <c r="W84" s="155"/>
      <c r="X84" s="100">
        <f>K84</f>
        <v>50</v>
      </c>
      <c r="Y84" s="92">
        <f t="shared" si="171"/>
        <v>200</v>
      </c>
      <c r="Z84" s="92">
        <f t="shared" si="171"/>
        <v>250</v>
      </c>
      <c r="AA84" s="353">
        <f>V84</f>
        <v>200</v>
      </c>
      <c r="AB84" s="337"/>
      <c r="AC84" s="353">
        <f>X84</f>
        <v>50</v>
      </c>
      <c r="AD84" s="232">
        <f t="shared" si="138"/>
        <v>250</v>
      </c>
      <c r="AE84" s="92">
        <f t="shared" si="115"/>
        <v>250</v>
      </c>
    </row>
    <row r="85" spans="1:31" ht="20.25" customHeight="1" x14ac:dyDescent="0.25">
      <c r="A85" s="143"/>
      <c r="B85" s="119"/>
      <c r="C85" s="119">
        <v>3225</v>
      </c>
      <c r="D85" s="119"/>
      <c r="E85" s="120" t="s">
        <v>91</v>
      </c>
      <c r="F85" s="153">
        <f>SUM(F86:F87)</f>
        <v>1500</v>
      </c>
      <c r="G85" s="153">
        <f t="shared" ref="G85:I85" si="181">SUM(G86:G87)</f>
        <v>200</v>
      </c>
      <c r="H85" s="153">
        <f t="shared" si="181"/>
        <v>0</v>
      </c>
      <c r="I85" s="153">
        <f t="shared" si="181"/>
        <v>0</v>
      </c>
      <c r="J85" s="234">
        <f t="shared" ref="J85:K85" si="182">SUM(J86:J87)</f>
        <v>0</v>
      </c>
      <c r="K85" s="153">
        <f t="shared" si="182"/>
        <v>0</v>
      </c>
      <c r="L85" s="83">
        <f t="shared" si="180"/>
        <v>200</v>
      </c>
      <c r="M85" s="355">
        <f t="shared" si="108"/>
        <v>200</v>
      </c>
      <c r="N85" s="261">
        <f>SUM(N86:N87)</f>
        <v>319.25</v>
      </c>
      <c r="O85" s="154">
        <f>SUM(O86:O87)</f>
        <v>0</v>
      </c>
      <c r="P85" s="85">
        <f t="shared" si="145"/>
        <v>319.25</v>
      </c>
      <c r="Q85" s="153">
        <f t="shared" ref="Q85:S85" si="183">SUM(Q86:Q87)</f>
        <v>200</v>
      </c>
      <c r="R85" s="153">
        <f t="shared" si="183"/>
        <v>0</v>
      </c>
      <c r="S85" s="153">
        <f t="shared" si="183"/>
        <v>0</v>
      </c>
      <c r="T85" s="83">
        <f t="shared" si="175"/>
        <v>319.25</v>
      </c>
      <c r="U85" s="83">
        <f t="shared" si="170"/>
        <v>200</v>
      </c>
      <c r="V85" s="153">
        <f t="shared" ref="V85:X85" si="184">SUM(V86:V87)</f>
        <v>200</v>
      </c>
      <c r="W85" s="153">
        <f t="shared" si="184"/>
        <v>0</v>
      </c>
      <c r="X85" s="153">
        <f t="shared" si="184"/>
        <v>0</v>
      </c>
      <c r="Y85" s="83">
        <f t="shared" si="171"/>
        <v>200</v>
      </c>
      <c r="Z85" s="83">
        <f t="shared" si="171"/>
        <v>200</v>
      </c>
      <c r="AA85" s="153">
        <f t="shared" ref="AA85:AC85" si="185">SUM(AA86:AA87)</f>
        <v>200</v>
      </c>
      <c r="AB85" s="234">
        <f t="shared" si="185"/>
        <v>0</v>
      </c>
      <c r="AC85" s="153">
        <f t="shared" si="185"/>
        <v>0</v>
      </c>
      <c r="AD85" s="231">
        <f t="shared" si="138"/>
        <v>200</v>
      </c>
      <c r="AE85" s="83">
        <f t="shared" si="115"/>
        <v>200</v>
      </c>
    </row>
    <row r="86" spans="1:31" ht="20.25" customHeight="1" x14ac:dyDescent="0.25">
      <c r="A86" s="86"/>
      <c r="B86" s="88"/>
      <c r="C86" s="88"/>
      <c r="D86" s="88">
        <v>32251</v>
      </c>
      <c r="E86" s="89" t="s">
        <v>92</v>
      </c>
      <c r="F86" s="146">
        <v>1500</v>
      </c>
      <c r="G86" s="100">
        <v>200</v>
      </c>
      <c r="H86" s="155"/>
      <c r="I86" s="100">
        <f t="shared" ref="I86:J87" si="186">H86/7.5345</f>
        <v>0</v>
      </c>
      <c r="J86" s="101">
        <f t="shared" si="186"/>
        <v>0</v>
      </c>
      <c r="K86" s="124">
        <v>0</v>
      </c>
      <c r="L86" s="92">
        <f t="shared" si="180"/>
        <v>200</v>
      </c>
      <c r="M86" s="124">
        <f t="shared" si="108"/>
        <v>200</v>
      </c>
      <c r="N86" s="260">
        <v>319.25</v>
      </c>
      <c r="O86" s="157"/>
      <c r="P86" s="92">
        <f t="shared" si="145"/>
        <v>319.25</v>
      </c>
      <c r="Q86" s="100">
        <v>200</v>
      </c>
      <c r="R86" s="155"/>
      <c r="S86" s="100">
        <f t="shared" ref="S86:S87" si="187">R86/7.5345</f>
        <v>0</v>
      </c>
      <c r="T86" s="92">
        <f t="shared" si="175"/>
        <v>319.25</v>
      </c>
      <c r="U86" s="92">
        <f t="shared" si="170"/>
        <v>200</v>
      </c>
      <c r="V86" s="100">
        <f>G86</f>
        <v>200</v>
      </c>
      <c r="W86" s="155"/>
      <c r="X86" s="100">
        <f>K86</f>
        <v>0</v>
      </c>
      <c r="Y86" s="92">
        <f t="shared" si="171"/>
        <v>200</v>
      </c>
      <c r="Z86" s="92">
        <f t="shared" si="171"/>
        <v>200</v>
      </c>
      <c r="AA86" s="353">
        <f>V86</f>
        <v>200</v>
      </c>
      <c r="AB86" s="337"/>
      <c r="AC86" s="353">
        <f>X86</f>
        <v>0</v>
      </c>
      <c r="AD86" s="232">
        <f t="shared" si="138"/>
        <v>200</v>
      </c>
      <c r="AE86" s="92">
        <f t="shared" si="115"/>
        <v>200</v>
      </c>
    </row>
    <row r="87" spans="1:31" ht="20.25" customHeight="1" x14ac:dyDescent="0.25">
      <c r="A87" s="86"/>
      <c r="B87" s="88"/>
      <c r="C87" s="88"/>
      <c r="D87" s="88">
        <v>32252</v>
      </c>
      <c r="E87" s="89" t="s">
        <v>93</v>
      </c>
      <c r="F87" s="146">
        <v>0</v>
      </c>
      <c r="G87" s="100">
        <f t="shared" ref="G87" si="188">F87/7.5345</f>
        <v>0</v>
      </c>
      <c r="H87" s="155">
        <v>0</v>
      </c>
      <c r="I87" s="100">
        <f t="shared" si="186"/>
        <v>0</v>
      </c>
      <c r="J87" s="101">
        <f t="shared" si="186"/>
        <v>0</v>
      </c>
      <c r="K87" s="92">
        <v>0</v>
      </c>
      <c r="L87" s="92">
        <f t="shared" si="180"/>
        <v>0</v>
      </c>
      <c r="M87" s="124">
        <f t="shared" si="108"/>
        <v>0</v>
      </c>
      <c r="N87" s="260"/>
      <c r="O87" s="157"/>
      <c r="P87" s="92">
        <f t="shared" si="145"/>
        <v>0</v>
      </c>
      <c r="Q87" s="100">
        <f>P87/7.5345</f>
        <v>0</v>
      </c>
      <c r="R87" s="155">
        <v>0</v>
      </c>
      <c r="S87" s="100">
        <f t="shared" si="187"/>
        <v>0</v>
      </c>
      <c r="T87" s="92">
        <f t="shared" si="175"/>
        <v>0</v>
      </c>
      <c r="U87" s="92">
        <f t="shared" si="170"/>
        <v>0</v>
      </c>
      <c r="V87" s="100">
        <f>G87</f>
        <v>0</v>
      </c>
      <c r="W87" s="155">
        <v>0</v>
      </c>
      <c r="X87" s="100">
        <f>K87</f>
        <v>0</v>
      </c>
      <c r="Y87" s="92">
        <f t="shared" si="171"/>
        <v>0</v>
      </c>
      <c r="Z87" s="92">
        <f t="shared" si="171"/>
        <v>0</v>
      </c>
      <c r="AA87" s="353">
        <f>V87</f>
        <v>0</v>
      </c>
      <c r="AB87" s="337"/>
      <c r="AC87" s="353">
        <f>X87</f>
        <v>0</v>
      </c>
      <c r="AD87" s="232">
        <f t="shared" si="138"/>
        <v>0</v>
      </c>
      <c r="AE87" s="92">
        <f t="shared" si="115"/>
        <v>0</v>
      </c>
    </row>
    <row r="88" spans="1:31" ht="20.25" customHeight="1" x14ac:dyDescent="0.25">
      <c r="A88" s="143"/>
      <c r="B88" s="119"/>
      <c r="C88" s="119">
        <v>3227</v>
      </c>
      <c r="D88" s="119"/>
      <c r="E88" s="120" t="s">
        <v>94</v>
      </c>
      <c r="F88" s="153">
        <f>SUM(F89)</f>
        <v>2500</v>
      </c>
      <c r="G88" s="153">
        <f t="shared" ref="G88:K88" si="189">SUM(G89)</f>
        <v>500</v>
      </c>
      <c r="H88" s="153">
        <f t="shared" si="189"/>
        <v>2000</v>
      </c>
      <c r="I88" s="153">
        <f t="shared" si="189"/>
        <v>300</v>
      </c>
      <c r="J88" s="234">
        <f t="shared" si="189"/>
        <v>300</v>
      </c>
      <c r="K88" s="153">
        <f t="shared" si="189"/>
        <v>500</v>
      </c>
      <c r="L88" s="83">
        <f t="shared" si="180"/>
        <v>800</v>
      </c>
      <c r="M88" s="355">
        <f t="shared" si="108"/>
        <v>1000</v>
      </c>
      <c r="N88" s="261">
        <f>SUM(N89)</f>
        <v>1306.25</v>
      </c>
      <c r="O88" s="154">
        <f>SUM(O89)</f>
        <v>268.75</v>
      </c>
      <c r="P88" s="85">
        <f t="shared" si="145"/>
        <v>1575</v>
      </c>
      <c r="Q88" s="153">
        <f t="shared" ref="Q88:S88" si="190">SUM(Q89)</f>
        <v>300</v>
      </c>
      <c r="R88" s="153">
        <f t="shared" si="190"/>
        <v>2000</v>
      </c>
      <c r="S88" s="153">
        <f t="shared" si="190"/>
        <v>300</v>
      </c>
      <c r="T88" s="83">
        <f t="shared" si="175"/>
        <v>3575</v>
      </c>
      <c r="U88" s="83">
        <f t="shared" si="170"/>
        <v>600</v>
      </c>
      <c r="V88" s="153">
        <f t="shared" ref="V88:X88" si="191">SUM(V89)</f>
        <v>500</v>
      </c>
      <c r="W88" s="153">
        <f t="shared" si="191"/>
        <v>2000</v>
      </c>
      <c r="X88" s="153">
        <f t="shared" si="191"/>
        <v>500</v>
      </c>
      <c r="Y88" s="83">
        <f t="shared" si="171"/>
        <v>2600</v>
      </c>
      <c r="Z88" s="83">
        <f t="shared" si="171"/>
        <v>1000</v>
      </c>
      <c r="AA88" s="153">
        <f t="shared" ref="AA88:AC88" si="192">SUM(AA89)</f>
        <v>500</v>
      </c>
      <c r="AB88" s="234">
        <f t="shared" si="192"/>
        <v>0</v>
      </c>
      <c r="AC88" s="153">
        <f t="shared" si="192"/>
        <v>500</v>
      </c>
      <c r="AD88" s="231">
        <f t="shared" si="138"/>
        <v>1000</v>
      </c>
      <c r="AE88" s="83">
        <f t="shared" si="115"/>
        <v>1000</v>
      </c>
    </row>
    <row r="89" spans="1:31" ht="20.25" customHeight="1" x14ac:dyDescent="0.25">
      <c r="A89" s="86"/>
      <c r="B89" s="88"/>
      <c r="C89" s="88"/>
      <c r="D89" s="88">
        <v>32271</v>
      </c>
      <c r="E89" s="89" t="s">
        <v>94</v>
      </c>
      <c r="F89" s="146">
        <v>2500</v>
      </c>
      <c r="G89" s="100">
        <v>500</v>
      </c>
      <c r="H89" s="155">
        <v>2000</v>
      </c>
      <c r="I89" s="100">
        <v>300</v>
      </c>
      <c r="J89" s="101">
        <v>300</v>
      </c>
      <c r="K89" s="124">
        <v>500</v>
      </c>
      <c r="L89" s="92">
        <f t="shared" si="180"/>
        <v>800</v>
      </c>
      <c r="M89" s="124">
        <f t="shared" si="108"/>
        <v>1000</v>
      </c>
      <c r="N89" s="260">
        <v>1306.25</v>
      </c>
      <c r="O89" s="157">
        <v>268.75</v>
      </c>
      <c r="P89" s="92">
        <f t="shared" si="145"/>
        <v>1575</v>
      </c>
      <c r="Q89" s="100">
        <v>300</v>
      </c>
      <c r="R89" s="155">
        <v>2000</v>
      </c>
      <c r="S89" s="100">
        <v>300</v>
      </c>
      <c r="T89" s="92">
        <f t="shared" si="175"/>
        <v>3575</v>
      </c>
      <c r="U89" s="92">
        <f t="shared" si="170"/>
        <v>600</v>
      </c>
      <c r="V89" s="100">
        <f>G89</f>
        <v>500</v>
      </c>
      <c r="W89" s="155">
        <v>2000</v>
      </c>
      <c r="X89" s="100">
        <f>K89</f>
        <v>500</v>
      </c>
      <c r="Y89" s="92">
        <f t="shared" si="171"/>
        <v>2600</v>
      </c>
      <c r="Z89" s="92">
        <f t="shared" si="171"/>
        <v>1000</v>
      </c>
      <c r="AA89" s="353">
        <f>V89</f>
        <v>500</v>
      </c>
      <c r="AB89" s="337"/>
      <c r="AC89" s="353">
        <f>X89</f>
        <v>500</v>
      </c>
      <c r="AD89" s="232">
        <f t="shared" si="138"/>
        <v>1000</v>
      </c>
      <c r="AE89" s="92">
        <f t="shared" si="115"/>
        <v>1000</v>
      </c>
    </row>
    <row r="90" spans="1:31" ht="20.25" customHeight="1" x14ac:dyDescent="0.25">
      <c r="A90" s="104"/>
      <c r="B90" s="70">
        <v>323</v>
      </c>
      <c r="C90" s="70"/>
      <c r="D90" s="70"/>
      <c r="E90" s="72" t="s">
        <v>95</v>
      </c>
      <c r="F90" s="161">
        <f>F91+F96+F100+F103+F110+F113+F116+F121+F125</f>
        <v>798500</v>
      </c>
      <c r="G90" s="161">
        <f t="shared" ref="G90:I90" si="193">G91+G96+G100+G103+G110+G113+G116+G121+G125</f>
        <v>116000</v>
      </c>
      <c r="H90" s="161">
        <f t="shared" si="193"/>
        <v>542500</v>
      </c>
      <c r="I90" s="161">
        <f t="shared" si="193"/>
        <v>72100</v>
      </c>
      <c r="J90" s="237">
        <f t="shared" ref="J90:K90" si="194">J91+J96+J100+J103+J110+J113+J116+J121+J125</f>
        <v>55300</v>
      </c>
      <c r="K90" s="161">
        <f t="shared" si="194"/>
        <v>52400</v>
      </c>
      <c r="L90" s="74">
        <f t="shared" si="180"/>
        <v>188100</v>
      </c>
      <c r="M90" s="356">
        <f t="shared" si="108"/>
        <v>168400</v>
      </c>
      <c r="N90" s="263">
        <f>N91+N96+N100+N103+N110+N113+N116+N121+N125</f>
        <v>534015.86</v>
      </c>
      <c r="O90" s="161">
        <f>O91+O96+O100+O103+O110+O113+O116+O121+O125</f>
        <v>327798.84999999998</v>
      </c>
      <c r="P90" s="76">
        <f t="shared" si="145"/>
        <v>861814.71</v>
      </c>
      <c r="Q90" s="161">
        <f t="shared" ref="Q90:S90" si="195">Q91+Q96+Q100+Q103+Q110+Q113+Q116+Q121+Q125</f>
        <v>99500</v>
      </c>
      <c r="R90" s="161">
        <f t="shared" si="195"/>
        <v>542500</v>
      </c>
      <c r="S90" s="161">
        <f t="shared" si="195"/>
        <v>68800</v>
      </c>
      <c r="T90" s="74">
        <f t="shared" si="175"/>
        <v>1404314.71</v>
      </c>
      <c r="U90" s="74">
        <f t="shared" si="170"/>
        <v>168300</v>
      </c>
      <c r="V90" s="161">
        <f t="shared" ref="V90:X90" si="196">V91+V96+V100+V103+V110+V113+V116+V121+V125</f>
        <v>117800</v>
      </c>
      <c r="W90" s="161">
        <f t="shared" si="196"/>
        <v>542500</v>
      </c>
      <c r="X90" s="161">
        <f t="shared" si="196"/>
        <v>54400</v>
      </c>
      <c r="Y90" s="74">
        <f t="shared" si="171"/>
        <v>710800</v>
      </c>
      <c r="Z90" s="74">
        <f t="shared" si="171"/>
        <v>172200</v>
      </c>
      <c r="AA90" s="161">
        <f t="shared" ref="AA90:AC90" si="197">AA91+AA96+AA100+AA103+AA110+AA113+AA116+AA121+AA125</f>
        <v>116300</v>
      </c>
      <c r="AB90" s="237">
        <f t="shared" si="197"/>
        <v>0</v>
      </c>
      <c r="AC90" s="161">
        <f t="shared" si="197"/>
        <v>56400</v>
      </c>
      <c r="AD90" s="325">
        <f t="shared" si="138"/>
        <v>172200</v>
      </c>
      <c r="AE90" s="74">
        <f t="shared" si="115"/>
        <v>172700</v>
      </c>
    </row>
    <row r="91" spans="1:31" ht="20.25" customHeight="1" x14ac:dyDescent="0.25">
      <c r="A91" s="143"/>
      <c r="B91" s="119"/>
      <c r="C91" s="119">
        <v>3231</v>
      </c>
      <c r="D91" s="119"/>
      <c r="E91" s="120" t="s">
        <v>96</v>
      </c>
      <c r="F91" s="153">
        <f>SUM(F92:F95)</f>
        <v>46000</v>
      </c>
      <c r="G91" s="153">
        <f t="shared" ref="G91:I91" si="198">SUM(G92:G95)</f>
        <v>5800</v>
      </c>
      <c r="H91" s="153">
        <f t="shared" si="198"/>
        <v>47000</v>
      </c>
      <c r="I91" s="153">
        <f t="shared" si="198"/>
        <v>6300</v>
      </c>
      <c r="J91" s="234">
        <f t="shared" ref="J91:K91" si="199">SUM(J92:J95)</f>
        <v>4300</v>
      </c>
      <c r="K91" s="153">
        <f t="shared" si="199"/>
        <v>2600</v>
      </c>
      <c r="L91" s="83">
        <f t="shared" si="180"/>
        <v>12100</v>
      </c>
      <c r="M91" s="355">
        <f t="shared" si="108"/>
        <v>8400</v>
      </c>
      <c r="N91" s="261">
        <f>SUM(N92:N95)</f>
        <v>30990.43</v>
      </c>
      <c r="O91" s="154">
        <f>SUM(O92:O95)</f>
        <v>27226.95</v>
      </c>
      <c r="P91" s="85">
        <f t="shared" si="145"/>
        <v>58217.380000000005</v>
      </c>
      <c r="Q91" s="153">
        <f t="shared" ref="Q91:S91" si="200">SUM(Q92:Q95)</f>
        <v>6100</v>
      </c>
      <c r="R91" s="153">
        <f t="shared" si="200"/>
        <v>47000</v>
      </c>
      <c r="S91" s="153">
        <f t="shared" si="200"/>
        <v>6300</v>
      </c>
      <c r="T91" s="83">
        <f t="shared" si="175"/>
        <v>105217.38</v>
      </c>
      <c r="U91" s="83">
        <f t="shared" si="170"/>
        <v>12400</v>
      </c>
      <c r="V91" s="153">
        <f t="shared" ref="V91:X91" si="201">SUM(V92:V95)</f>
        <v>6100</v>
      </c>
      <c r="W91" s="153">
        <f t="shared" si="201"/>
        <v>47000</v>
      </c>
      <c r="X91" s="153">
        <f t="shared" si="201"/>
        <v>2600</v>
      </c>
      <c r="Y91" s="83">
        <f t="shared" si="171"/>
        <v>59400</v>
      </c>
      <c r="Z91" s="83">
        <f t="shared" si="171"/>
        <v>8700</v>
      </c>
      <c r="AA91" s="153">
        <f t="shared" ref="AA91:AC91" si="202">SUM(AA92:AA95)</f>
        <v>6100</v>
      </c>
      <c r="AB91" s="234">
        <f t="shared" si="202"/>
        <v>0</v>
      </c>
      <c r="AC91" s="153">
        <f t="shared" si="202"/>
        <v>2600</v>
      </c>
      <c r="AD91" s="231">
        <f t="shared" si="138"/>
        <v>8700</v>
      </c>
      <c r="AE91" s="83">
        <f t="shared" si="115"/>
        <v>8700</v>
      </c>
    </row>
    <row r="92" spans="1:31" ht="20.25" customHeight="1" x14ac:dyDescent="0.25">
      <c r="A92" s="86"/>
      <c r="B92" s="88"/>
      <c r="C92" s="88"/>
      <c r="D92" s="88">
        <v>32311</v>
      </c>
      <c r="E92" s="89" t="s">
        <v>97</v>
      </c>
      <c r="F92" s="146">
        <v>15000</v>
      </c>
      <c r="G92" s="100">
        <v>2000</v>
      </c>
      <c r="H92" s="155">
        <v>12000</v>
      </c>
      <c r="I92" s="100">
        <v>1600</v>
      </c>
      <c r="J92" s="101">
        <f>1600-600</f>
        <v>1000</v>
      </c>
      <c r="K92" s="124">
        <v>1000</v>
      </c>
      <c r="L92" s="92">
        <f t="shared" si="180"/>
        <v>3600</v>
      </c>
      <c r="M92" s="124">
        <f t="shared" si="108"/>
        <v>3000</v>
      </c>
      <c r="N92" s="260">
        <v>13047.08</v>
      </c>
      <c r="O92" s="157">
        <v>11545.02</v>
      </c>
      <c r="P92" s="92">
        <f t="shared" si="145"/>
        <v>24592.1</v>
      </c>
      <c r="Q92" s="100">
        <v>2000</v>
      </c>
      <c r="R92" s="155">
        <v>12000</v>
      </c>
      <c r="S92" s="100">
        <v>1600</v>
      </c>
      <c r="T92" s="92">
        <f t="shared" si="175"/>
        <v>36592.1</v>
      </c>
      <c r="U92" s="92">
        <f t="shared" si="170"/>
        <v>3600</v>
      </c>
      <c r="V92" s="100">
        <f>G92*1.05</f>
        <v>2100</v>
      </c>
      <c r="W92" s="155">
        <v>12000</v>
      </c>
      <c r="X92" s="100">
        <f>K92</f>
        <v>1000</v>
      </c>
      <c r="Y92" s="92">
        <f t="shared" si="171"/>
        <v>15600</v>
      </c>
      <c r="Z92" s="92">
        <f t="shared" si="171"/>
        <v>3100</v>
      </c>
      <c r="AA92" s="353">
        <f>V92</f>
        <v>2100</v>
      </c>
      <c r="AB92" s="337"/>
      <c r="AC92" s="353">
        <f>X92</f>
        <v>1000</v>
      </c>
      <c r="AD92" s="232">
        <f t="shared" si="138"/>
        <v>3100</v>
      </c>
      <c r="AE92" s="92">
        <f t="shared" si="115"/>
        <v>3100</v>
      </c>
    </row>
    <row r="93" spans="1:31" ht="20.25" customHeight="1" x14ac:dyDescent="0.25">
      <c r="A93" s="86"/>
      <c r="B93" s="88"/>
      <c r="C93" s="88"/>
      <c r="D93" s="88">
        <v>32312</v>
      </c>
      <c r="E93" s="89" t="s">
        <v>98</v>
      </c>
      <c r="F93" s="146">
        <v>25000</v>
      </c>
      <c r="G93" s="100">
        <v>3000</v>
      </c>
      <c r="H93" s="155">
        <v>35000</v>
      </c>
      <c r="I93" s="100">
        <v>4700</v>
      </c>
      <c r="J93" s="101">
        <f>4700-1400</f>
        <v>3300</v>
      </c>
      <c r="K93" s="124">
        <v>1500</v>
      </c>
      <c r="L93" s="92">
        <f t="shared" si="180"/>
        <v>7700</v>
      </c>
      <c r="M93" s="124">
        <f t="shared" si="108"/>
        <v>4500</v>
      </c>
      <c r="N93" s="260">
        <v>15561.68</v>
      </c>
      <c r="O93" s="157">
        <v>15681.93</v>
      </c>
      <c r="P93" s="92">
        <f t="shared" si="145"/>
        <v>31243.61</v>
      </c>
      <c r="Q93" s="100">
        <v>3300</v>
      </c>
      <c r="R93" s="155">
        <v>35000</v>
      </c>
      <c r="S93" s="100">
        <v>4700</v>
      </c>
      <c r="T93" s="92">
        <f t="shared" si="175"/>
        <v>66243.61</v>
      </c>
      <c r="U93" s="92">
        <f t="shared" si="170"/>
        <v>8000</v>
      </c>
      <c r="V93" s="100">
        <f>G93*1.05</f>
        <v>3150</v>
      </c>
      <c r="W93" s="155">
        <v>35000</v>
      </c>
      <c r="X93" s="100">
        <f>K93</f>
        <v>1500</v>
      </c>
      <c r="Y93" s="92">
        <f t="shared" si="171"/>
        <v>43000</v>
      </c>
      <c r="Z93" s="92">
        <f t="shared" si="171"/>
        <v>4650</v>
      </c>
      <c r="AA93" s="353">
        <f>V93</f>
        <v>3150</v>
      </c>
      <c r="AB93" s="337"/>
      <c r="AC93" s="353">
        <f>X93</f>
        <v>1500</v>
      </c>
      <c r="AD93" s="232">
        <f t="shared" si="138"/>
        <v>4650</v>
      </c>
      <c r="AE93" s="92">
        <f t="shared" si="115"/>
        <v>4650</v>
      </c>
    </row>
    <row r="94" spans="1:31" ht="20.25" customHeight="1" x14ac:dyDescent="0.25">
      <c r="A94" s="86"/>
      <c r="B94" s="88"/>
      <c r="C94" s="88"/>
      <c r="D94" s="88">
        <v>32313</v>
      </c>
      <c r="E94" s="89" t="s">
        <v>99</v>
      </c>
      <c r="F94" s="146">
        <v>5000</v>
      </c>
      <c r="G94" s="100">
        <v>600</v>
      </c>
      <c r="H94" s="155"/>
      <c r="I94" s="100">
        <f t="shared" ref="I94:J95" si="203">H94/7.5345</f>
        <v>0</v>
      </c>
      <c r="J94" s="101">
        <f t="shared" si="203"/>
        <v>0</v>
      </c>
      <c r="K94" s="124">
        <v>0</v>
      </c>
      <c r="L94" s="92">
        <f t="shared" si="180"/>
        <v>600</v>
      </c>
      <c r="M94" s="124">
        <f t="shared" si="108"/>
        <v>600</v>
      </c>
      <c r="N94" s="260">
        <v>1891.37</v>
      </c>
      <c r="O94" s="157"/>
      <c r="P94" s="92">
        <f t="shared" si="145"/>
        <v>1891.37</v>
      </c>
      <c r="Q94" s="100">
        <v>600</v>
      </c>
      <c r="R94" s="155"/>
      <c r="S94" s="100">
        <f t="shared" ref="S94:S95" si="204">R94/7.5345</f>
        <v>0</v>
      </c>
      <c r="T94" s="92">
        <f t="shared" si="175"/>
        <v>1891.37</v>
      </c>
      <c r="U94" s="92">
        <f t="shared" si="170"/>
        <v>600</v>
      </c>
      <c r="V94" s="100">
        <v>650</v>
      </c>
      <c r="W94" s="155"/>
      <c r="X94" s="100">
        <f t="shared" ref="X94" si="205">W94/7.5345</f>
        <v>0</v>
      </c>
      <c r="Y94" s="92">
        <f t="shared" si="171"/>
        <v>600</v>
      </c>
      <c r="Z94" s="92">
        <f t="shared" si="171"/>
        <v>650</v>
      </c>
      <c r="AA94" s="353">
        <f>V94</f>
        <v>650</v>
      </c>
      <c r="AB94" s="337"/>
      <c r="AC94" s="353">
        <f>X94</f>
        <v>0</v>
      </c>
      <c r="AD94" s="232">
        <f t="shared" si="138"/>
        <v>650</v>
      </c>
      <c r="AE94" s="92">
        <f t="shared" si="115"/>
        <v>650</v>
      </c>
    </row>
    <row r="95" spans="1:31" ht="20.25" customHeight="1" x14ac:dyDescent="0.25">
      <c r="A95" s="86"/>
      <c r="B95" s="88"/>
      <c r="C95" s="88"/>
      <c r="D95" s="88">
        <v>32319</v>
      </c>
      <c r="E95" s="89" t="s">
        <v>100</v>
      </c>
      <c r="F95" s="146">
        <v>1000</v>
      </c>
      <c r="G95" s="100">
        <v>200</v>
      </c>
      <c r="H95" s="155"/>
      <c r="I95" s="100">
        <f t="shared" si="203"/>
        <v>0</v>
      </c>
      <c r="J95" s="101">
        <f t="shared" si="203"/>
        <v>0</v>
      </c>
      <c r="K95" s="124">
        <v>100</v>
      </c>
      <c r="L95" s="92">
        <f t="shared" si="180"/>
        <v>200</v>
      </c>
      <c r="M95" s="124">
        <f t="shared" si="108"/>
        <v>300</v>
      </c>
      <c r="N95" s="260">
        <v>490.3</v>
      </c>
      <c r="O95" s="157"/>
      <c r="P95" s="92">
        <f t="shared" si="145"/>
        <v>490.3</v>
      </c>
      <c r="Q95" s="100">
        <v>200</v>
      </c>
      <c r="R95" s="155"/>
      <c r="S95" s="100">
        <f t="shared" si="204"/>
        <v>0</v>
      </c>
      <c r="T95" s="92">
        <f t="shared" si="175"/>
        <v>490.3</v>
      </c>
      <c r="U95" s="92">
        <f t="shared" si="170"/>
        <v>200</v>
      </c>
      <c r="V95" s="100">
        <v>200</v>
      </c>
      <c r="W95" s="155"/>
      <c r="X95" s="100">
        <f>K95</f>
        <v>100</v>
      </c>
      <c r="Y95" s="92">
        <f t="shared" si="171"/>
        <v>200</v>
      </c>
      <c r="Z95" s="92">
        <f t="shared" si="171"/>
        <v>300</v>
      </c>
      <c r="AA95" s="353">
        <f>V95</f>
        <v>200</v>
      </c>
      <c r="AB95" s="337"/>
      <c r="AC95" s="353">
        <f>X95</f>
        <v>100</v>
      </c>
      <c r="AD95" s="232">
        <f t="shared" si="138"/>
        <v>300</v>
      </c>
      <c r="AE95" s="92">
        <f t="shared" si="115"/>
        <v>300</v>
      </c>
    </row>
    <row r="96" spans="1:31" ht="20.25" customHeight="1" x14ac:dyDescent="0.25">
      <c r="A96" s="143"/>
      <c r="B96" s="119"/>
      <c r="C96" s="119">
        <v>3232</v>
      </c>
      <c r="D96" s="119"/>
      <c r="E96" s="120" t="s">
        <v>101</v>
      </c>
      <c r="F96" s="153">
        <f>SUM(F97:F99)</f>
        <v>44500</v>
      </c>
      <c r="G96" s="153">
        <f t="shared" ref="G96:I96" si="206">SUM(G97:G99)</f>
        <v>6400</v>
      </c>
      <c r="H96" s="153">
        <f t="shared" si="206"/>
        <v>48500</v>
      </c>
      <c r="I96" s="153">
        <f t="shared" si="206"/>
        <v>6500</v>
      </c>
      <c r="J96" s="234">
        <f t="shared" ref="J96:K96" si="207">SUM(J97:J99)</f>
        <v>2500</v>
      </c>
      <c r="K96" s="153">
        <f t="shared" si="207"/>
        <v>1300</v>
      </c>
      <c r="L96" s="83">
        <f t="shared" si="180"/>
        <v>12900</v>
      </c>
      <c r="M96" s="355">
        <f t="shared" si="108"/>
        <v>7700</v>
      </c>
      <c r="N96" s="261">
        <f>SUM(N97:N99)</f>
        <v>19783.13</v>
      </c>
      <c r="O96" s="154">
        <f>SUM(O97:O99)</f>
        <v>21253.5</v>
      </c>
      <c r="P96" s="85">
        <f t="shared" si="145"/>
        <v>41036.630000000005</v>
      </c>
      <c r="Q96" s="153">
        <f t="shared" ref="Q96:S96" si="208">SUM(Q97:Q99)</f>
        <v>5900</v>
      </c>
      <c r="R96" s="153">
        <f t="shared" si="208"/>
        <v>48500</v>
      </c>
      <c r="S96" s="153">
        <f t="shared" si="208"/>
        <v>6500</v>
      </c>
      <c r="T96" s="83">
        <f t="shared" si="175"/>
        <v>89536.63</v>
      </c>
      <c r="U96" s="83">
        <f t="shared" si="170"/>
        <v>12400</v>
      </c>
      <c r="V96" s="153">
        <f t="shared" ref="V96:X96" si="209">SUM(V97:V99)</f>
        <v>6400</v>
      </c>
      <c r="W96" s="153">
        <f t="shared" si="209"/>
        <v>48500</v>
      </c>
      <c r="X96" s="153">
        <f t="shared" si="209"/>
        <v>1300</v>
      </c>
      <c r="Y96" s="83">
        <f t="shared" si="171"/>
        <v>60900</v>
      </c>
      <c r="Z96" s="83">
        <f t="shared" si="171"/>
        <v>7700</v>
      </c>
      <c r="AA96" s="153">
        <f t="shared" ref="AA96:AC96" si="210">SUM(AA97:AA99)</f>
        <v>6400</v>
      </c>
      <c r="AB96" s="234">
        <f t="shared" si="210"/>
        <v>0</v>
      </c>
      <c r="AC96" s="153">
        <f t="shared" si="210"/>
        <v>1300</v>
      </c>
      <c r="AD96" s="231">
        <f t="shared" si="138"/>
        <v>7700</v>
      </c>
      <c r="AE96" s="83">
        <f t="shared" si="115"/>
        <v>7700</v>
      </c>
    </row>
    <row r="97" spans="1:31" ht="29.25" customHeight="1" x14ac:dyDescent="0.25">
      <c r="A97" s="86"/>
      <c r="B97" s="88"/>
      <c r="C97" s="88"/>
      <c r="D97" s="88">
        <v>32321</v>
      </c>
      <c r="E97" s="89" t="s">
        <v>102</v>
      </c>
      <c r="F97" s="155">
        <v>2000</v>
      </c>
      <c r="G97" s="100">
        <v>100</v>
      </c>
      <c r="H97" s="155"/>
      <c r="I97" s="100">
        <f t="shared" ref="I97:J97" si="211">H97/7.5345</f>
        <v>0</v>
      </c>
      <c r="J97" s="101">
        <f t="shared" si="211"/>
        <v>0</v>
      </c>
      <c r="K97" s="124">
        <v>100</v>
      </c>
      <c r="L97" s="92">
        <f t="shared" si="180"/>
        <v>100</v>
      </c>
      <c r="M97" s="124">
        <f t="shared" si="108"/>
        <v>200</v>
      </c>
      <c r="N97" s="260"/>
      <c r="O97" s="157"/>
      <c r="P97" s="92">
        <f t="shared" si="145"/>
        <v>0</v>
      </c>
      <c r="Q97" s="100">
        <v>200</v>
      </c>
      <c r="R97" s="155"/>
      <c r="S97" s="100">
        <f t="shared" ref="S97" si="212">R97/7.5345</f>
        <v>0</v>
      </c>
      <c r="T97" s="92">
        <f t="shared" si="175"/>
        <v>0</v>
      </c>
      <c r="U97" s="92">
        <f t="shared" si="170"/>
        <v>200</v>
      </c>
      <c r="V97" s="100">
        <f>G97</f>
        <v>100</v>
      </c>
      <c r="W97" s="155"/>
      <c r="X97" s="100">
        <f>K97</f>
        <v>100</v>
      </c>
      <c r="Y97" s="92">
        <f t="shared" si="171"/>
        <v>200</v>
      </c>
      <c r="Z97" s="92">
        <f t="shared" si="171"/>
        <v>200</v>
      </c>
      <c r="AA97" s="353">
        <f>V97</f>
        <v>100</v>
      </c>
      <c r="AB97" s="337"/>
      <c r="AC97" s="353">
        <f>X97</f>
        <v>100</v>
      </c>
      <c r="AD97" s="232">
        <f t="shared" si="138"/>
        <v>200</v>
      </c>
      <c r="AE97" s="92">
        <f t="shared" si="115"/>
        <v>200</v>
      </c>
    </row>
    <row r="98" spans="1:31" ht="57.75" customHeight="1" x14ac:dyDescent="0.25">
      <c r="A98" s="86"/>
      <c r="B98" s="88"/>
      <c r="C98" s="88"/>
      <c r="D98" s="88">
        <v>32322</v>
      </c>
      <c r="E98" s="89" t="s">
        <v>103</v>
      </c>
      <c r="F98" s="155">
        <v>40000</v>
      </c>
      <c r="G98" s="100">
        <v>5500</v>
      </c>
      <c r="H98" s="155">
        <v>47000</v>
      </c>
      <c r="I98" s="100">
        <v>6300</v>
      </c>
      <c r="J98" s="101">
        <f>6300-4300</f>
        <v>2000</v>
      </c>
      <c r="K98" s="124">
        <v>1000</v>
      </c>
      <c r="L98" s="92">
        <f t="shared" si="180"/>
        <v>11800</v>
      </c>
      <c r="M98" s="124">
        <f t="shared" si="108"/>
        <v>6500</v>
      </c>
      <c r="N98" s="260">
        <v>18301.88</v>
      </c>
      <c r="O98" s="157">
        <v>18959.75</v>
      </c>
      <c r="P98" s="92">
        <f t="shared" si="145"/>
        <v>37261.630000000005</v>
      </c>
      <c r="Q98" s="100">
        <v>5300</v>
      </c>
      <c r="R98" s="155">
        <v>47000</v>
      </c>
      <c r="S98" s="100">
        <v>6300</v>
      </c>
      <c r="T98" s="92">
        <f t="shared" si="175"/>
        <v>84261.63</v>
      </c>
      <c r="U98" s="92">
        <f t="shared" si="170"/>
        <v>11600</v>
      </c>
      <c r="V98" s="100">
        <f>G98</f>
        <v>5500</v>
      </c>
      <c r="W98" s="155">
        <v>47000</v>
      </c>
      <c r="X98" s="100">
        <f>K98</f>
        <v>1000</v>
      </c>
      <c r="Y98" s="92">
        <f t="shared" si="171"/>
        <v>58600</v>
      </c>
      <c r="Z98" s="92">
        <f t="shared" si="171"/>
        <v>6500</v>
      </c>
      <c r="AA98" s="353">
        <f>V98</f>
        <v>5500</v>
      </c>
      <c r="AB98" s="337"/>
      <c r="AC98" s="353">
        <f>X98</f>
        <v>1000</v>
      </c>
      <c r="AD98" s="232">
        <f t="shared" si="138"/>
        <v>6500</v>
      </c>
      <c r="AE98" s="92">
        <f t="shared" si="115"/>
        <v>6500</v>
      </c>
    </row>
    <row r="99" spans="1:31" ht="36.75" customHeight="1" x14ac:dyDescent="0.25">
      <c r="A99" s="86"/>
      <c r="B99" s="88"/>
      <c r="C99" s="88"/>
      <c r="D99" s="88">
        <v>32323</v>
      </c>
      <c r="E99" s="89" t="s">
        <v>104</v>
      </c>
      <c r="F99" s="155">
        <v>2500</v>
      </c>
      <c r="G99" s="100">
        <v>800</v>
      </c>
      <c r="H99" s="155">
        <v>1500</v>
      </c>
      <c r="I99" s="100">
        <v>200</v>
      </c>
      <c r="J99" s="101">
        <f>200+300</f>
        <v>500</v>
      </c>
      <c r="K99" s="124">
        <v>200</v>
      </c>
      <c r="L99" s="92">
        <f t="shared" si="180"/>
        <v>1000</v>
      </c>
      <c r="M99" s="124">
        <f t="shared" si="108"/>
        <v>1000</v>
      </c>
      <c r="N99" s="260">
        <v>1481.25</v>
      </c>
      <c r="O99" s="157">
        <v>2293.75</v>
      </c>
      <c r="P99" s="92">
        <f t="shared" si="145"/>
        <v>3775</v>
      </c>
      <c r="Q99" s="100">
        <v>400</v>
      </c>
      <c r="R99" s="155">
        <v>1500</v>
      </c>
      <c r="S99" s="100">
        <v>200</v>
      </c>
      <c r="T99" s="92">
        <f t="shared" si="175"/>
        <v>5275</v>
      </c>
      <c r="U99" s="92">
        <f t="shared" si="170"/>
        <v>600</v>
      </c>
      <c r="V99" s="100">
        <f>G99</f>
        <v>800</v>
      </c>
      <c r="W99" s="155">
        <v>1500</v>
      </c>
      <c r="X99" s="100">
        <f>K99</f>
        <v>200</v>
      </c>
      <c r="Y99" s="92">
        <f t="shared" si="171"/>
        <v>2100</v>
      </c>
      <c r="Z99" s="92">
        <f t="shared" si="171"/>
        <v>1000</v>
      </c>
      <c r="AA99" s="353">
        <f>V99</f>
        <v>800</v>
      </c>
      <c r="AB99" s="337"/>
      <c r="AC99" s="353">
        <f>X99</f>
        <v>200</v>
      </c>
      <c r="AD99" s="232">
        <f t="shared" si="138"/>
        <v>1000</v>
      </c>
      <c r="AE99" s="92">
        <f t="shared" si="115"/>
        <v>1000</v>
      </c>
    </row>
    <row r="100" spans="1:31" ht="20.25" customHeight="1" x14ac:dyDescent="0.25">
      <c r="A100" s="143"/>
      <c r="B100" s="119"/>
      <c r="C100" s="119">
        <v>3233</v>
      </c>
      <c r="D100" s="119"/>
      <c r="E100" s="120" t="s">
        <v>105</v>
      </c>
      <c r="F100" s="162">
        <f>SUM(F101:F102)</f>
        <v>58000</v>
      </c>
      <c r="G100" s="162">
        <f t="shared" ref="G100:I100" si="213">SUM(G101:G102)</f>
        <v>7000</v>
      </c>
      <c r="H100" s="162">
        <f t="shared" si="213"/>
        <v>23500</v>
      </c>
      <c r="I100" s="162">
        <f t="shared" si="213"/>
        <v>3100</v>
      </c>
      <c r="J100" s="230">
        <f t="shared" ref="J100:K100" si="214">SUM(J101:J102)</f>
        <v>1800</v>
      </c>
      <c r="K100" s="162">
        <f t="shared" si="214"/>
        <v>600</v>
      </c>
      <c r="L100" s="83">
        <f t="shared" si="180"/>
        <v>10100</v>
      </c>
      <c r="M100" s="355">
        <f t="shared" si="108"/>
        <v>7600</v>
      </c>
      <c r="N100" s="264">
        <f>SUM(N101:N102)</f>
        <v>32447.19</v>
      </c>
      <c r="O100" s="140">
        <f>SUM(O101:O102)</f>
        <v>5193.75</v>
      </c>
      <c r="P100" s="85">
        <f t="shared" si="145"/>
        <v>37640.94</v>
      </c>
      <c r="Q100" s="162">
        <f t="shared" ref="Q100:S100" si="215">SUM(Q101:Q102)</f>
        <v>7700</v>
      </c>
      <c r="R100" s="162">
        <f t="shared" si="215"/>
        <v>23500</v>
      </c>
      <c r="S100" s="162">
        <f t="shared" si="215"/>
        <v>3100</v>
      </c>
      <c r="T100" s="83">
        <f t="shared" si="175"/>
        <v>61140.94</v>
      </c>
      <c r="U100" s="83">
        <f t="shared" si="170"/>
        <v>10800</v>
      </c>
      <c r="V100" s="162">
        <f t="shared" ref="V100:X100" si="216">SUM(V101:V102)</f>
        <v>7000</v>
      </c>
      <c r="W100" s="162">
        <f t="shared" si="216"/>
        <v>23500</v>
      </c>
      <c r="X100" s="162">
        <f t="shared" si="216"/>
        <v>600</v>
      </c>
      <c r="Y100" s="83">
        <f t="shared" si="171"/>
        <v>34300</v>
      </c>
      <c r="Z100" s="83">
        <f t="shared" si="171"/>
        <v>7600</v>
      </c>
      <c r="AA100" s="162">
        <f t="shared" ref="AA100:AC100" si="217">SUM(AA101:AA102)</f>
        <v>7000</v>
      </c>
      <c r="AB100" s="230">
        <f t="shared" si="217"/>
        <v>0</v>
      </c>
      <c r="AC100" s="162">
        <f t="shared" si="217"/>
        <v>600</v>
      </c>
      <c r="AD100" s="231">
        <f t="shared" si="138"/>
        <v>7600</v>
      </c>
      <c r="AE100" s="83">
        <f t="shared" si="115"/>
        <v>7600</v>
      </c>
    </row>
    <row r="101" spans="1:31" ht="20.25" customHeight="1" x14ac:dyDescent="0.25">
      <c r="A101" s="86"/>
      <c r="B101" s="88"/>
      <c r="C101" s="88"/>
      <c r="D101" s="88">
        <v>32332</v>
      </c>
      <c r="E101" s="89" t="s">
        <v>106</v>
      </c>
      <c r="F101" s="90">
        <v>18000</v>
      </c>
      <c r="G101" s="100">
        <v>2000</v>
      </c>
      <c r="H101" s="100">
        <v>3500</v>
      </c>
      <c r="I101" s="100">
        <v>400</v>
      </c>
      <c r="J101" s="101">
        <v>400</v>
      </c>
      <c r="K101" s="124">
        <v>100</v>
      </c>
      <c r="L101" s="92">
        <f t="shared" si="180"/>
        <v>2400</v>
      </c>
      <c r="M101" s="124">
        <f t="shared" si="108"/>
        <v>2100</v>
      </c>
      <c r="N101" s="249">
        <v>23253.439999999999</v>
      </c>
      <c r="O101" s="163">
        <v>4125</v>
      </c>
      <c r="P101" s="92">
        <f t="shared" si="145"/>
        <v>27378.44</v>
      </c>
      <c r="Q101" s="100">
        <v>2400</v>
      </c>
      <c r="R101" s="100">
        <v>3500</v>
      </c>
      <c r="S101" s="100">
        <v>400</v>
      </c>
      <c r="T101" s="92">
        <f t="shared" si="175"/>
        <v>30878.44</v>
      </c>
      <c r="U101" s="92">
        <f t="shared" si="170"/>
        <v>2800</v>
      </c>
      <c r="V101" s="100">
        <f>G101</f>
        <v>2000</v>
      </c>
      <c r="W101" s="100">
        <v>3500</v>
      </c>
      <c r="X101" s="100">
        <f>K101</f>
        <v>100</v>
      </c>
      <c r="Y101" s="92">
        <f t="shared" si="171"/>
        <v>6300</v>
      </c>
      <c r="Z101" s="92">
        <f t="shared" si="171"/>
        <v>2100</v>
      </c>
      <c r="AA101" s="353">
        <f>V101</f>
        <v>2000</v>
      </c>
      <c r="AB101" s="101"/>
      <c r="AC101" s="353">
        <f>X101</f>
        <v>100</v>
      </c>
      <c r="AD101" s="232">
        <f t="shared" si="138"/>
        <v>2100</v>
      </c>
      <c r="AE101" s="92">
        <f t="shared" si="115"/>
        <v>2100</v>
      </c>
    </row>
    <row r="102" spans="1:31" ht="25.5" customHeight="1" x14ac:dyDescent="0.25">
      <c r="A102" s="86"/>
      <c r="B102" s="88"/>
      <c r="C102" s="88"/>
      <c r="D102" s="88">
        <v>32339</v>
      </c>
      <c r="E102" s="89" t="s">
        <v>107</v>
      </c>
      <c r="F102" s="90">
        <v>40000</v>
      </c>
      <c r="G102" s="100">
        <v>5000</v>
      </c>
      <c r="H102" s="100">
        <v>20000</v>
      </c>
      <c r="I102" s="100">
        <v>2700</v>
      </c>
      <c r="J102" s="101">
        <f>2700-1300</f>
        <v>1400</v>
      </c>
      <c r="K102" s="124">
        <v>500</v>
      </c>
      <c r="L102" s="92">
        <f t="shared" si="180"/>
        <v>7700</v>
      </c>
      <c r="M102" s="124">
        <f t="shared" si="108"/>
        <v>5500</v>
      </c>
      <c r="N102" s="249">
        <v>9193.75</v>
      </c>
      <c r="O102" s="163">
        <v>1068.75</v>
      </c>
      <c r="P102" s="92">
        <f t="shared" si="145"/>
        <v>10262.5</v>
      </c>
      <c r="Q102" s="100">
        <v>5300</v>
      </c>
      <c r="R102" s="100">
        <v>20000</v>
      </c>
      <c r="S102" s="100">
        <v>2700</v>
      </c>
      <c r="T102" s="92">
        <f t="shared" si="175"/>
        <v>30262.5</v>
      </c>
      <c r="U102" s="92">
        <f t="shared" si="170"/>
        <v>8000</v>
      </c>
      <c r="V102" s="100">
        <f>G102</f>
        <v>5000</v>
      </c>
      <c r="W102" s="100">
        <v>20000</v>
      </c>
      <c r="X102" s="100">
        <f>K102</f>
        <v>500</v>
      </c>
      <c r="Y102" s="92">
        <f t="shared" si="171"/>
        <v>28000</v>
      </c>
      <c r="Z102" s="92">
        <f t="shared" si="171"/>
        <v>5500</v>
      </c>
      <c r="AA102" s="353">
        <f>V102</f>
        <v>5000</v>
      </c>
      <c r="AB102" s="101"/>
      <c r="AC102" s="353">
        <f>X102</f>
        <v>500</v>
      </c>
      <c r="AD102" s="232">
        <f t="shared" si="138"/>
        <v>5500</v>
      </c>
      <c r="AE102" s="92">
        <f t="shared" si="115"/>
        <v>5500</v>
      </c>
    </row>
    <row r="103" spans="1:31" ht="20.25" customHeight="1" x14ac:dyDescent="0.25">
      <c r="A103" s="143"/>
      <c r="B103" s="119"/>
      <c r="C103" s="119">
        <v>3234</v>
      </c>
      <c r="D103" s="119"/>
      <c r="E103" s="120" t="s">
        <v>108</v>
      </c>
      <c r="F103" s="153">
        <f>SUM(F104:F109)</f>
        <v>64000</v>
      </c>
      <c r="G103" s="153">
        <f t="shared" ref="G103:I103" si="218">SUM(G104:G109)</f>
        <v>8100</v>
      </c>
      <c r="H103" s="153">
        <f t="shared" si="218"/>
        <v>20500</v>
      </c>
      <c r="I103" s="153">
        <f t="shared" si="218"/>
        <v>2800</v>
      </c>
      <c r="J103" s="234">
        <f t="shared" ref="J103:K103" si="219">SUM(J104:J109)</f>
        <v>1300</v>
      </c>
      <c r="K103" s="153">
        <f t="shared" si="219"/>
        <v>2400</v>
      </c>
      <c r="L103" s="83">
        <f t="shared" si="180"/>
        <v>10900</v>
      </c>
      <c r="M103" s="355">
        <f t="shared" si="108"/>
        <v>10500</v>
      </c>
      <c r="N103" s="261">
        <f>SUM(N104:N109)</f>
        <v>32253.66</v>
      </c>
      <c r="O103" s="154">
        <f>SUM(O104:O109)</f>
        <v>14847.789999999999</v>
      </c>
      <c r="P103" s="85">
        <f t="shared" si="145"/>
        <v>47101.45</v>
      </c>
      <c r="Q103" s="153">
        <f t="shared" ref="Q103:S103" si="220">SUM(Q104:Q109)</f>
        <v>8600</v>
      </c>
      <c r="R103" s="153">
        <f t="shared" si="220"/>
        <v>20500</v>
      </c>
      <c r="S103" s="153">
        <f t="shared" si="220"/>
        <v>2800</v>
      </c>
      <c r="T103" s="83">
        <f t="shared" si="175"/>
        <v>67601.45</v>
      </c>
      <c r="U103" s="83">
        <f t="shared" si="170"/>
        <v>11400</v>
      </c>
      <c r="V103" s="153">
        <f t="shared" ref="V103:X103" si="221">SUM(V104:V109)</f>
        <v>8600</v>
      </c>
      <c r="W103" s="153">
        <f t="shared" si="221"/>
        <v>20500</v>
      </c>
      <c r="X103" s="153">
        <f t="shared" si="221"/>
        <v>2400</v>
      </c>
      <c r="Y103" s="83">
        <f t="shared" si="171"/>
        <v>31900</v>
      </c>
      <c r="Z103" s="83">
        <f t="shared" si="171"/>
        <v>11000</v>
      </c>
      <c r="AA103" s="153">
        <f t="shared" ref="AA103:AC103" si="222">SUM(AA104:AA109)</f>
        <v>8700</v>
      </c>
      <c r="AB103" s="234">
        <f t="shared" si="222"/>
        <v>0</v>
      </c>
      <c r="AC103" s="153">
        <f t="shared" si="222"/>
        <v>2400</v>
      </c>
      <c r="AD103" s="231">
        <f t="shared" si="138"/>
        <v>11000</v>
      </c>
      <c r="AE103" s="83">
        <f t="shared" si="115"/>
        <v>11100</v>
      </c>
    </row>
    <row r="104" spans="1:31" ht="20.25" customHeight="1" x14ac:dyDescent="0.25">
      <c r="A104" s="86"/>
      <c r="B104" s="88"/>
      <c r="C104" s="88">
        <v>32341</v>
      </c>
      <c r="D104" s="88">
        <v>32341</v>
      </c>
      <c r="E104" s="89" t="s">
        <v>109</v>
      </c>
      <c r="F104" s="155">
        <v>10000</v>
      </c>
      <c r="G104" s="100">
        <v>1500</v>
      </c>
      <c r="H104" s="155">
        <v>11000</v>
      </c>
      <c r="I104" s="100">
        <v>1500</v>
      </c>
      <c r="J104" s="101">
        <f>1500-800</f>
        <v>700</v>
      </c>
      <c r="K104" s="124">
        <v>1000</v>
      </c>
      <c r="L104" s="92">
        <f t="shared" si="180"/>
        <v>3000</v>
      </c>
      <c r="M104" s="124">
        <f t="shared" si="108"/>
        <v>2500</v>
      </c>
      <c r="N104" s="260">
        <v>3123.18</v>
      </c>
      <c r="O104" s="157">
        <v>9332.16</v>
      </c>
      <c r="P104" s="92">
        <f t="shared" si="145"/>
        <v>12455.34</v>
      </c>
      <c r="Q104" s="100">
        <v>1400</v>
      </c>
      <c r="R104" s="155">
        <v>11000</v>
      </c>
      <c r="S104" s="100">
        <v>1500</v>
      </c>
      <c r="T104" s="92">
        <f t="shared" si="175"/>
        <v>23455.34</v>
      </c>
      <c r="U104" s="92">
        <f t="shared" si="170"/>
        <v>2900</v>
      </c>
      <c r="V104" s="100">
        <v>1600</v>
      </c>
      <c r="W104" s="155">
        <v>11000</v>
      </c>
      <c r="X104" s="100">
        <f>K104</f>
        <v>1000</v>
      </c>
      <c r="Y104" s="92">
        <f t="shared" si="171"/>
        <v>13900</v>
      </c>
      <c r="Z104" s="92">
        <f t="shared" si="171"/>
        <v>2600</v>
      </c>
      <c r="AA104" s="353">
        <f t="shared" ref="AA104:AA109" si="223">V104</f>
        <v>1600</v>
      </c>
      <c r="AB104" s="337"/>
      <c r="AC104" s="353">
        <f t="shared" ref="AC104:AC109" si="224">X104</f>
        <v>1000</v>
      </c>
      <c r="AD104" s="232">
        <f t="shared" si="138"/>
        <v>2600</v>
      </c>
      <c r="AE104" s="92">
        <f t="shared" si="115"/>
        <v>2600</v>
      </c>
    </row>
    <row r="105" spans="1:31" ht="20.25" customHeight="1" x14ac:dyDescent="0.25">
      <c r="A105" s="86"/>
      <c r="B105" s="88"/>
      <c r="C105" s="88">
        <v>32342</v>
      </c>
      <c r="D105" s="88">
        <v>32342</v>
      </c>
      <c r="E105" s="89" t="s">
        <v>110</v>
      </c>
      <c r="F105" s="155">
        <v>10000</v>
      </c>
      <c r="G105" s="100">
        <v>1000</v>
      </c>
      <c r="H105" s="155">
        <v>7000</v>
      </c>
      <c r="I105" s="100">
        <v>1000</v>
      </c>
      <c r="J105" s="101">
        <f>1000-600</f>
        <v>400</v>
      </c>
      <c r="K105" s="124">
        <v>1000</v>
      </c>
      <c r="L105" s="92">
        <f t="shared" si="180"/>
        <v>2000</v>
      </c>
      <c r="M105" s="124">
        <f t="shared" si="108"/>
        <v>2000</v>
      </c>
      <c r="N105" s="260">
        <v>6219.14</v>
      </c>
      <c r="O105" s="157">
        <v>4884.1899999999996</v>
      </c>
      <c r="P105" s="92">
        <f t="shared" si="145"/>
        <v>11103.33</v>
      </c>
      <c r="Q105" s="100">
        <v>1300</v>
      </c>
      <c r="R105" s="155">
        <v>7000</v>
      </c>
      <c r="S105" s="100">
        <v>1000</v>
      </c>
      <c r="T105" s="92">
        <f t="shared" si="175"/>
        <v>18103.330000000002</v>
      </c>
      <c r="U105" s="92">
        <f t="shared" si="170"/>
        <v>2300</v>
      </c>
      <c r="V105" s="100">
        <f>G105*1.1</f>
        <v>1100</v>
      </c>
      <c r="W105" s="155">
        <v>7000</v>
      </c>
      <c r="X105" s="100">
        <f>K105</f>
        <v>1000</v>
      </c>
      <c r="Y105" s="92">
        <f t="shared" si="171"/>
        <v>9300</v>
      </c>
      <c r="Z105" s="92">
        <f t="shared" si="171"/>
        <v>2100</v>
      </c>
      <c r="AA105" s="353">
        <f t="shared" si="223"/>
        <v>1100</v>
      </c>
      <c r="AB105" s="337"/>
      <c r="AC105" s="353">
        <f t="shared" si="224"/>
        <v>1000</v>
      </c>
      <c r="AD105" s="232">
        <f t="shared" si="138"/>
        <v>2100</v>
      </c>
      <c r="AE105" s="92">
        <f t="shared" si="115"/>
        <v>2100</v>
      </c>
    </row>
    <row r="106" spans="1:31" ht="20.25" customHeight="1" x14ac:dyDescent="0.25">
      <c r="A106" s="86"/>
      <c r="B106" s="88"/>
      <c r="C106" s="88">
        <v>32343</v>
      </c>
      <c r="D106" s="88">
        <v>32343</v>
      </c>
      <c r="E106" s="89" t="s">
        <v>111</v>
      </c>
      <c r="F106" s="155">
        <v>2000</v>
      </c>
      <c r="G106" s="100">
        <v>300</v>
      </c>
      <c r="H106" s="155">
        <v>1000</v>
      </c>
      <c r="I106" s="100">
        <v>100</v>
      </c>
      <c r="J106" s="101">
        <v>100</v>
      </c>
      <c r="K106" s="124">
        <v>200</v>
      </c>
      <c r="L106" s="92">
        <f t="shared" si="180"/>
        <v>400</v>
      </c>
      <c r="M106" s="124">
        <f t="shared" si="108"/>
        <v>500</v>
      </c>
      <c r="N106" s="260">
        <v>445.91</v>
      </c>
      <c r="O106" s="157"/>
      <c r="P106" s="92">
        <f t="shared" si="145"/>
        <v>445.91</v>
      </c>
      <c r="Q106" s="100">
        <v>300</v>
      </c>
      <c r="R106" s="155">
        <v>1000</v>
      </c>
      <c r="S106" s="100">
        <v>100</v>
      </c>
      <c r="T106" s="92">
        <f t="shared" si="175"/>
        <v>1445.91</v>
      </c>
      <c r="U106" s="92">
        <f t="shared" si="170"/>
        <v>400</v>
      </c>
      <c r="V106" s="100">
        <v>350</v>
      </c>
      <c r="W106" s="155">
        <v>1000</v>
      </c>
      <c r="X106" s="100">
        <f>K106</f>
        <v>200</v>
      </c>
      <c r="Y106" s="92">
        <f t="shared" si="171"/>
        <v>1400</v>
      </c>
      <c r="Z106" s="92">
        <f t="shared" si="171"/>
        <v>550</v>
      </c>
      <c r="AA106" s="353">
        <v>400</v>
      </c>
      <c r="AB106" s="337"/>
      <c r="AC106" s="353">
        <f t="shared" si="224"/>
        <v>200</v>
      </c>
      <c r="AD106" s="232">
        <f t="shared" si="138"/>
        <v>550</v>
      </c>
      <c r="AE106" s="92">
        <f t="shared" si="115"/>
        <v>600</v>
      </c>
    </row>
    <row r="107" spans="1:31" ht="20.25" customHeight="1" x14ac:dyDescent="0.25">
      <c r="A107" s="86"/>
      <c r="B107" s="88"/>
      <c r="C107" s="88">
        <v>32344</v>
      </c>
      <c r="D107" s="88">
        <v>32344</v>
      </c>
      <c r="E107" s="89" t="s">
        <v>112</v>
      </c>
      <c r="F107" s="155"/>
      <c r="G107" s="100">
        <f t="shared" ref="G107" si="225">F107/7.5345</f>
        <v>0</v>
      </c>
      <c r="H107" s="155">
        <v>0</v>
      </c>
      <c r="I107" s="100">
        <f t="shared" ref="I107:J108" si="226">H107/7.5345</f>
        <v>0</v>
      </c>
      <c r="J107" s="101">
        <f t="shared" si="226"/>
        <v>0</v>
      </c>
      <c r="K107" s="124">
        <v>0</v>
      </c>
      <c r="L107" s="92">
        <f t="shared" si="180"/>
        <v>0</v>
      </c>
      <c r="M107" s="124">
        <f t="shared" si="108"/>
        <v>0</v>
      </c>
      <c r="N107" s="260" t="s">
        <v>51</v>
      </c>
      <c r="O107" s="157"/>
      <c r="P107" s="92" t="s">
        <v>51</v>
      </c>
      <c r="Q107" s="100"/>
      <c r="R107" s="155">
        <v>0</v>
      </c>
      <c r="S107" s="100">
        <f t="shared" ref="S107:S108" si="227">R107/7.5345</f>
        <v>0</v>
      </c>
      <c r="T107" s="92" t="e">
        <f t="shared" si="175"/>
        <v>#VALUE!</v>
      </c>
      <c r="U107" s="92">
        <f t="shared" si="170"/>
        <v>0</v>
      </c>
      <c r="V107" s="100"/>
      <c r="W107" s="155">
        <v>0</v>
      </c>
      <c r="X107" s="100">
        <f t="shared" ref="X107:X108" si="228">W107/7.5345</f>
        <v>0</v>
      </c>
      <c r="Y107" s="92">
        <f t="shared" si="171"/>
        <v>0</v>
      </c>
      <c r="Z107" s="92">
        <f t="shared" si="171"/>
        <v>0</v>
      </c>
      <c r="AA107" s="353">
        <f t="shared" si="223"/>
        <v>0</v>
      </c>
      <c r="AB107" s="337"/>
      <c r="AC107" s="353">
        <f t="shared" si="224"/>
        <v>0</v>
      </c>
      <c r="AD107" s="232">
        <f t="shared" si="138"/>
        <v>0</v>
      </c>
      <c r="AE107" s="92">
        <f t="shared" si="115"/>
        <v>0</v>
      </c>
    </row>
    <row r="108" spans="1:31" ht="20.25" customHeight="1" x14ac:dyDescent="0.25">
      <c r="A108" s="86"/>
      <c r="B108" s="88"/>
      <c r="C108" s="88">
        <v>32347</v>
      </c>
      <c r="D108" s="88">
        <v>32347</v>
      </c>
      <c r="E108" s="89" t="s">
        <v>113</v>
      </c>
      <c r="F108" s="155">
        <v>36000</v>
      </c>
      <c r="G108" s="100">
        <v>5000</v>
      </c>
      <c r="H108" s="155">
        <v>0</v>
      </c>
      <c r="I108" s="100">
        <f t="shared" si="226"/>
        <v>0</v>
      </c>
      <c r="J108" s="101">
        <f t="shared" si="226"/>
        <v>0</v>
      </c>
      <c r="K108" s="124">
        <v>0</v>
      </c>
      <c r="L108" s="92">
        <f t="shared" si="180"/>
        <v>5000</v>
      </c>
      <c r="M108" s="124">
        <f t="shared" si="108"/>
        <v>5000</v>
      </c>
      <c r="N108" s="260">
        <v>21664.3</v>
      </c>
      <c r="O108" s="157"/>
      <c r="P108" s="92">
        <f t="shared" ref="P108:P116" si="229">O108+N108</f>
        <v>21664.3</v>
      </c>
      <c r="Q108" s="100">
        <v>4800</v>
      </c>
      <c r="R108" s="155">
        <v>0</v>
      </c>
      <c r="S108" s="100">
        <f t="shared" si="227"/>
        <v>0</v>
      </c>
      <c r="T108" s="92">
        <f t="shared" si="175"/>
        <v>21664.3</v>
      </c>
      <c r="U108" s="92">
        <f t="shared" si="170"/>
        <v>4800</v>
      </c>
      <c r="V108" s="100">
        <f>G108*1.05</f>
        <v>5250</v>
      </c>
      <c r="W108" s="155">
        <v>0</v>
      </c>
      <c r="X108" s="100">
        <f t="shared" si="228"/>
        <v>0</v>
      </c>
      <c r="Y108" s="92">
        <f t="shared" si="171"/>
        <v>4800</v>
      </c>
      <c r="Z108" s="92">
        <f t="shared" si="171"/>
        <v>5250</v>
      </c>
      <c r="AA108" s="353">
        <v>5300</v>
      </c>
      <c r="AB108" s="337"/>
      <c r="AC108" s="353">
        <f t="shared" si="224"/>
        <v>0</v>
      </c>
      <c r="AD108" s="232">
        <f t="shared" si="138"/>
        <v>5250</v>
      </c>
      <c r="AE108" s="92">
        <f t="shared" si="115"/>
        <v>5300</v>
      </c>
    </row>
    <row r="109" spans="1:31" ht="20.25" customHeight="1" x14ac:dyDescent="0.25">
      <c r="A109" s="86"/>
      <c r="B109" s="88"/>
      <c r="C109" s="88">
        <v>32349</v>
      </c>
      <c r="D109" s="88">
        <v>32349</v>
      </c>
      <c r="E109" s="89" t="s">
        <v>114</v>
      </c>
      <c r="F109" s="155">
        <v>6000</v>
      </c>
      <c r="G109" s="100">
        <v>300</v>
      </c>
      <c r="H109" s="155">
        <v>1500</v>
      </c>
      <c r="I109" s="100">
        <v>200</v>
      </c>
      <c r="J109" s="101">
        <f>200-100</f>
        <v>100</v>
      </c>
      <c r="K109" s="124">
        <v>200</v>
      </c>
      <c r="L109" s="92">
        <f t="shared" si="180"/>
        <v>500</v>
      </c>
      <c r="M109" s="124">
        <f t="shared" si="108"/>
        <v>500</v>
      </c>
      <c r="N109" s="260">
        <v>801.13</v>
      </c>
      <c r="O109" s="157">
        <v>631.44000000000005</v>
      </c>
      <c r="P109" s="92">
        <f t="shared" si="229"/>
        <v>1432.5700000000002</v>
      </c>
      <c r="Q109" s="100">
        <v>800</v>
      </c>
      <c r="R109" s="155">
        <v>1500</v>
      </c>
      <c r="S109" s="100">
        <v>200</v>
      </c>
      <c r="T109" s="92">
        <f t="shared" si="175"/>
        <v>2932.57</v>
      </c>
      <c r="U109" s="92">
        <f t="shared" si="170"/>
        <v>1000</v>
      </c>
      <c r="V109" s="100">
        <v>300</v>
      </c>
      <c r="W109" s="155">
        <v>1500</v>
      </c>
      <c r="X109" s="100">
        <f>K109</f>
        <v>200</v>
      </c>
      <c r="Y109" s="92">
        <f t="shared" si="171"/>
        <v>2500</v>
      </c>
      <c r="Z109" s="92">
        <f t="shared" si="171"/>
        <v>500</v>
      </c>
      <c r="AA109" s="353">
        <f t="shared" si="223"/>
        <v>300</v>
      </c>
      <c r="AB109" s="337"/>
      <c r="AC109" s="353">
        <f t="shared" si="224"/>
        <v>200</v>
      </c>
      <c r="AD109" s="232">
        <f t="shared" si="138"/>
        <v>500</v>
      </c>
      <c r="AE109" s="92">
        <f t="shared" si="115"/>
        <v>500</v>
      </c>
    </row>
    <row r="110" spans="1:31" ht="20.25" customHeight="1" x14ac:dyDescent="0.25">
      <c r="A110" s="143"/>
      <c r="B110" s="119"/>
      <c r="C110" s="119">
        <v>3235</v>
      </c>
      <c r="D110" s="119"/>
      <c r="E110" s="120" t="s">
        <v>115</v>
      </c>
      <c r="F110" s="153">
        <f>SUM(F111:F112)</f>
        <v>130000</v>
      </c>
      <c r="G110" s="153">
        <f t="shared" ref="G110:I110" si="230">SUM(G111:G112)</f>
        <v>19400</v>
      </c>
      <c r="H110" s="153">
        <f t="shared" si="230"/>
        <v>125000</v>
      </c>
      <c r="I110" s="153">
        <f t="shared" si="230"/>
        <v>16600</v>
      </c>
      <c r="J110" s="234">
        <f t="shared" ref="J110:K110" si="231">SUM(J111:J112)</f>
        <v>14600</v>
      </c>
      <c r="K110" s="153">
        <f t="shared" si="231"/>
        <v>14500</v>
      </c>
      <c r="L110" s="83">
        <f t="shared" si="180"/>
        <v>36000</v>
      </c>
      <c r="M110" s="355">
        <f t="shared" si="108"/>
        <v>33900</v>
      </c>
      <c r="N110" s="261">
        <f>SUM(N111:N112)</f>
        <v>94663.360000000001</v>
      </c>
      <c r="O110" s="154">
        <f>SUM(O111:O112)</f>
        <v>98334.92</v>
      </c>
      <c r="P110" s="85">
        <f t="shared" si="229"/>
        <v>192998.28</v>
      </c>
      <c r="Q110" s="153">
        <f t="shared" ref="Q110:S110" si="232">SUM(Q111:Q112)</f>
        <v>15400</v>
      </c>
      <c r="R110" s="153">
        <f t="shared" si="232"/>
        <v>125000</v>
      </c>
      <c r="S110" s="153">
        <f t="shared" si="232"/>
        <v>13300</v>
      </c>
      <c r="T110" s="83">
        <f t="shared" si="175"/>
        <v>317998.28000000003</v>
      </c>
      <c r="U110" s="83">
        <f t="shared" si="170"/>
        <v>28700</v>
      </c>
      <c r="V110" s="153">
        <f t="shared" ref="V110:X110" si="233">SUM(V111:V112)</f>
        <v>19400</v>
      </c>
      <c r="W110" s="153">
        <f t="shared" si="233"/>
        <v>125000</v>
      </c>
      <c r="X110" s="153">
        <f t="shared" si="233"/>
        <v>14500</v>
      </c>
      <c r="Y110" s="83">
        <f t="shared" si="171"/>
        <v>153700</v>
      </c>
      <c r="Z110" s="83">
        <f t="shared" si="171"/>
        <v>33900</v>
      </c>
      <c r="AA110" s="153">
        <f t="shared" ref="AA110:AC110" si="234">SUM(AA111:AA112)</f>
        <v>19400</v>
      </c>
      <c r="AB110" s="234">
        <f t="shared" si="234"/>
        <v>0</v>
      </c>
      <c r="AC110" s="153">
        <f t="shared" si="234"/>
        <v>14500</v>
      </c>
      <c r="AD110" s="231">
        <f t="shared" si="138"/>
        <v>33900</v>
      </c>
      <c r="AE110" s="83">
        <f t="shared" si="115"/>
        <v>33900</v>
      </c>
    </row>
    <row r="111" spans="1:31" ht="20.25" customHeight="1" x14ac:dyDescent="0.25">
      <c r="A111" s="86"/>
      <c r="B111" s="88"/>
      <c r="C111" s="88"/>
      <c r="D111" s="88">
        <v>32353</v>
      </c>
      <c r="E111" s="89" t="s">
        <v>116</v>
      </c>
      <c r="F111" s="146">
        <v>40000</v>
      </c>
      <c r="G111" s="100">
        <v>7400</v>
      </c>
      <c r="H111" s="155">
        <v>40000</v>
      </c>
      <c r="I111" s="100">
        <v>5300</v>
      </c>
      <c r="J111" s="101">
        <f>5300-500</f>
        <v>4800</v>
      </c>
      <c r="K111" s="124">
        <v>5000</v>
      </c>
      <c r="L111" s="92">
        <f t="shared" si="180"/>
        <v>12700</v>
      </c>
      <c r="M111" s="124">
        <f t="shared" si="108"/>
        <v>12400</v>
      </c>
      <c r="N111" s="260">
        <v>22986.61</v>
      </c>
      <c r="O111" s="157">
        <v>21736.42</v>
      </c>
      <c r="P111" s="92">
        <f t="shared" si="229"/>
        <v>44723.03</v>
      </c>
      <c r="Q111" s="100">
        <v>5400</v>
      </c>
      <c r="R111" s="155">
        <v>40000</v>
      </c>
      <c r="S111" s="100">
        <v>5300</v>
      </c>
      <c r="T111" s="92">
        <f t="shared" si="175"/>
        <v>84723.03</v>
      </c>
      <c r="U111" s="92">
        <f t="shared" si="170"/>
        <v>10700</v>
      </c>
      <c r="V111" s="100">
        <f>G111</f>
        <v>7400</v>
      </c>
      <c r="W111" s="155">
        <v>40000</v>
      </c>
      <c r="X111" s="100">
        <f>K111</f>
        <v>5000</v>
      </c>
      <c r="Y111" s="92">
        <f t="shared" si="171"/>
        <v>50700</v>
      </c>
      <c r="Z111" s="92">
        <f t="shared" si="171"/>
        <v>12400</v>
      </c>
      <c r="AA111" s="353">
        <f>V111</f>
        <v>7400</v>
      </c>
      <c r="AB111" s="337"/>
      <c r="AC111" s="353">
        <f>X111</f>
        <v>5000</v>
      </c>
      <c r="AD111" s="232">
        <f t="shared" si="138"/>
        <v>12400</v>
      </c>
      <c r="AE111" s="92">
        <f t="shared" si="115"/>
        <v>12400</v>
      </c>
    </row>
    <row r="112" spans="1:31" ht="20.25" customHeight="1" x14ac:dyDescent="0.25">
      <c r="A112" s="86"/>
      <c r="B112" s="88"/>
      <c r="C112" s="133"/>
      <c r="D112" s="88">
        <v>32354</v>
      </c>
      <c r="E112" s="89" t="s">
        <v>117</v>
      </c>
      <c r="F112" s="146">
        <v>90000</v>
      </c>
      <c r="G112" s="100">
        <v>12000</v>
      </c>
      <c r="H112" s="155">
        <v>85000</v>
      </c>
      <c r="I112" s="100">
        <v>11300</v>
      </c>
      <c r="J112" s="101">
        <f>11300-1500</f>
        <v>9800</v>
      </c>
      <c r="K112" s="124">
        <v>9500</v>
      </c>
      <c r="L112" s="92">
        <f t="shared" si="180"/>
        <v>23300</v>
      </c>
      <c r="M112" s="124">
        <f t="shared" si="108"/>
        <v>21500</v>
      </c>
      <c r="N112" s="260">
        <v>71676.75</v>
      </c>
      <c r="O112" s="157">
        <v>76598.5</v>
      </c>
      <c r="P112" s="92">
        <f t="shared" si="229"/>
        <v>148275.25</v>
      </c>
      <c r="Q112" s="164">
        <v>10000</v>
      </c>
      <c r="R112" s="165">
        <v>85000</v>
      </c>
      <c r="S112" s="164">
        <v>8000</v>
      </c>
      <c r="T112" s="92">
        <f t="shared" si="175"/>
        <v>233275.25</v>
      </c>
      <c r="U112" s="92">
        <f t="shared" ref="U112:U143" si="235">S112+Q112</f>
        <v>18000</v>
      </c>
      <c r="V112" s="166">
        <f>G112</f>
        <v>12000</v>
      </c>
      <c r="W112" s="167">
        <v>85000</v>
      </c>
      <c r="X112" s="101">
        <f>K112</f>
        <v>9500</v>
      </c>
      <c r="Y112" s="92">
        <f t="shared" ref="Y112:Z143" si="236">W112+U112</f>
        <v>103000</v>
      </c>
      <c r="Z112" s="92">
        <f t="shared" si="236"/>
        <v>21500</v>
      </c>
      <c r="AA112" s="353">
        <f>V112</f>
        <v>12000</v>
      </c>
      <c r="AB112" s="337"/>
      <c r="AC112" s="353">
        <f>X112</f>
        <v>9500</v>
      </c>
      <c r="AD112" s="232">
        <f t="shared" si="138"/>
        <v>21500</v>
      </c>
      <c r="AE112" s="92">
        <f t="shared" si="115"/>
        <v>21500</v>
      </c>
    </row>
    <row r="113" spans="1:31" ht="20.25" customHeight="1" x14ac:dyDescent="0.25">
      <c r="A113" s="143"/>
      <c r="B113" s="119"/>
      <c r="C113" s="119">
        <v>3236</v>
      </c>
      <c r="D113" s="119"/>
      <c r="E113" s="120" t="s">
        <v>118</v>
      </c>
      <c r="F113" s="153">
        <f>SUM(F114:F115)</f>
        <v>38000</v>
      </c>
      <c r="G113" s="153">
        <f t="shared" ref="G113:I113" si="237">SUM(G114:G115)</f>
        <v>4300</v>
      </c>
      <c r="H113" s="153">
        <f t="shared" si="237"/>
        <v>7000</v>
      </c>
      <c r="I113" s="153">
        <f t="shared" si="237"/>
        <v>1000</v>
      </c>
      <c r="J113" s="234">
        <f t="shared" ref="J113:K113" si="238">SUM(J114:J115)</f>
        <v>500</v>
      </c>
      <c r="K113" s="153">
        <f t="shared" si="238"/>
        <v>1200</v>
      </c>
      <c r="L113" s="83">
        <f t="shared" si="180"/>
        <v>5300</v>
      </c>
      <c r="M113" s="355">
        <f t="shared" si="108"/>
        <v>5500</v>
      </c>
      <c r="N113" s="261">
        <f>SUM(N114:N115)</f>
        <v>24429</v>
      </c>
      <c r="O113" s="154">
        <v>2452.5</v>
      </c>
      <c r="P113" s="85">
        <f t="shared" si="229"/>
        <v>26881.5</v>
      </c>
      <c r="Q113" s="153">
        <f t="shared" ref="Q113:S113" si="239">SUM(Q114:Q115)</f>
        <v>5000</v>
      </c>
      <c r="R113" s="153">
        <f t="shared" si="239"/>
        <v>7000</v>
      </c>
      <c r="S113" s="153">
        <f t="shared" si="239"/>
        <v>1000</v>
      </c>
      <c r="T113" s="83">
        <f t="shared" si="175"/>
        <v>33881.5</v>
      </c>
      <c r="U113" s="83">
        <f t="shared" si="235"/>
        <v>6000</v>
      </c>
      <c r="V113" s="153">
        <f t="shared" ref="V113:X113" si="240">SUM(V114:V115)</f>
        <v>4300</v>
      </c>
      <c r="W113" s="153">
        <f t="shared" si="240"/>
        <v>7000</v>
      </c>
      <c r="X113" s="153">
        <f t="shared" si="240"/>
        <v>1200</v>
      </c>
      <c r="Y113" s="83">
        <f t="shared" si="236"/>
        <v>13000</v>
      </c>
      <c r="Z113" s="83">
        <f t="shared" si="236"/>
        <v>5500</v>
      </c>
      <c r="AA113" s="153">
        <f t="shared" ref="AA113:AC113" si="241">SUM(AA114:AA115)</f>
        <v>4300</v>
      </c>
      <c r="AB113" s="234">
        <f t="shared" si="241"/>
        <v>0</v>
      </c>
      <c r="AC113" s="153">
        <f t="shared" si="241"/>
        <v>1200</v>
      </c>
      <c r="AD113" s="231">
        <f t="shared" si="138"/>
        <v>5500</v>
      </c>
      <c r="AE113" s="83">
        <f t="shared" si="115"/>
        <v>5500</v>
      </c>
    </row>
    <row r="114" spans="1:31" ht="20.25" customHeight="1" x14ac:dyDescent="0.25">
      <c r="A114" s="86"/>
      <c r="B114" s="88"/>
      <c r="C114" s="88"/>
      <c r="D114" s="88">
        <v>32361</v>
      </c>
      <c r="E114" s="89" t="s">
        <v>119</v>
      </c>
      <c r="F114" s="146">
        <v>3000</v>
      </c>
      <c r="G114" s="100">
        <v>300</v>
      </c>
      <c r="H114" s="155">
        <v>2000</v>
      </c>
      <c r="I114" s="100">
        <v>300</v>
      </c>
      <c r="J114" s="101">
        <f>300-200</f>
        <v>100</v>
      </c>
      <c r="K114" s="124">
        <v>200</v>
      </c>
      <c r="L114" s="92">
        <f t="shared" si="180"/>
        <v>600</v>
      </c>
      <c r="M114" s="124">
        <f t="shared" si="108"/>
        <v>500</v>
      </c>
      <c r="N114" s="260">
        <v>681</v>
      </c>
      <c r="O114" s="157">
        <v>90</v>
      </c>
      <c r="P114" s="92">
        <f t="shared" si="229"/>
        <v>771</v>
      </c>
      <c r="Q114" s="100">
        <v>400</v>
      </c>
      <c r="R114" s="155">
        <v>2000</v>
      </c>
      <c r="S114" s="100">
        <v>300</v>
      </c>
      <c r="T114" s="92">
        <f t="shared" ref="T114:T145" si="242">R114+P114</f>
        <v>2771</v>
      </c>
      <c r="U114" s="92">
        <f t="shared" si="235"/>
        <v>700</v>
      </c>
      <c r="V114" s="100">
        <f>G114</f>
        <v>300</v>
      </c>
      <c r="W114" s="155">
        <v>2000</v>
      </c>
      <c r="X114" s="100">
        <f>K114</f>
        <v>200</v>
      </c>
      <c r="Y114" s="92">
        <f t="shared" si="236"/>
        <v>2700</v>
      </c>
      <c r="Z114" s="92">
        <f t="shared" si="236"/>
        <v>500</v>
      </c>
      <c r="AA114" s="353">
        <f>V114</f>
        <v>300</v>
      </c>
      <c r="AB114" s="337"/>
      <c r="AC114" s="353">
        <f>X114</f>
        <v>200</v>
      </c>
      <c r="AD114" s="232">
        <f t="shared" si="138"/>
        <v>500</v>
      </c>
      <c r="AE114" s="92">
        <f t="shared" si="115"/>
        <v>500</v>
      </c>
    </row>
    <row r="115" spans="1:31" ht="20.25" customHeight="1" x14ac:dyDescent="0.25">
      <c r="A115" s="86"/>
      <c r="B115" s="88"/>
      <c r="C115" s="88"/>
      <c r="D115" s="88">
        <v>32363</v>
      </c>
      <c r="E115" s="89" t="s">
        <v>120</v>
      </c>
      <c r="F115" s="146">
        <v>35000</v>
      </c>
      <c r="G115" s="100">
        <v>4000</v>
      </c>
      <c r="H115" s="155">
        <v>5000</v>
      </c>
      <c r="I115" s="100">
        <v>700</v>
      </c>
      <c r="J115" s="101">
        <f>700-300</f>
        <v>400</v>
      </c>
      <c r="K115" s="124">
        <v>1000</v>
      </c>
      <c r="L115" s="92">
        <f t="shared" si="180"/>
        <v>4700</v>
      </c>
      <c r="M115" s="124">
        <f t="shared" si="108"/>
        <v>5000</v>
      </c>
      <c r="N115" s="260">
        <v>23748</v>
      </c>
      <c r="O115" s="157">
        <v>2361.5</v>
      </c>
      <c r="P115" s="92">
        <f t="shared" si="229"/>
        <v>26109.5</v>
      </c>
      <c r="Q115" s="100">
        <v>4600</v>
      </c>
      <c r="R115" s="155">
        <v>5000</v>
      </c>
      <c r="S115" s="100">
        <v>700</v>
      </c>
      <c r="T115" s="92">
        <f t="shared" si="242"/>
        <v>31109.5</v>
      </c>
      <c r="U115" s="92">
        <f t="shared" si="235"/>
        <v>5300</v>
      </c>
      <c r="V115" s="100">
        <f>G115</f>
        <v>4000</v>
      </c>
      <c r="W115" s="155">
        <v>5000</v>
      </c>
      <c r="X115" s="100">
        <f>K115</f>
        <v>1000</v>
      </c>
      <c r="Y115" s="92">
        <f t="shared" si="236"/>
        <v>10300</v>
      </c>
      <c r="Z115" s="92">
        <f t="shared" si="236"/>
        <v>5000</v>
      </c>
      <c r="AA115" s="353">
        <f>V115</f>
        <v>4000</v>
      </c>
      <c r="AB115" s="337"/>
      <c r="AC115" s="353">
        <f>X115</f>
        <v>1000</v>
      </c>
      <c r="AD115" s="232">
        <f t="shared" si="138"/>
        <v>5000</v>
      </c>
      <c r="AE115" s="92">
        <f t="shared" si="115"/>
        <v>5000</v>
      </c>
    </row>
    <row r="116" spans="1:31" ht="20.25" customHeight="1" x14ac:dyDescent="0.25">
      <c r="A116" s="143"/>
      <c r="B116" s="119"/>
      <c r="C116" s="119">
        <v>3237</v>
      </c>
      <c r="D116" s="119"/>
      <c r="E116" s="120" t="s">
        <v>121</v>
      </c>
      <c r="F116" s="153">
        <f>SUM(F117:F120)</f>
        <v>223000</v>
      </c>
      <c r="G116" s="153">
        <f t="shared" ref="G116:I116" si="243">SUM(G117:G120)</f>
        <v>34000</v>
      </c>
      <c r="H116" s="153">
        <f t="shared" si="243"/>
        <v>95000</v>
      </c>
      <c r="I116" s="153">
        <f t="shared" si="243"/>
        <v>12700</v>
      </c>
      <c r="J116" s="234">
        <f t="shared" ref="J116:K116" si="244">SUM(J117:J120)</f>
        <v>9700</v>
      </c>
      <c r="K116" s="153">
        <f t="shared" si="244"/>
        <v>9000</v>
      </c>
      <c r="L116" s="83">
        <f t="shared" ref="L116:L147" si="245">I116+G116</f>
        <v>46700</v>
      </c>
      <c r="M116" s="355">
        <f t="shared" si="108"/>
        <v>43000</v>
      </c>
      <c r="N116" s="261">
        <f>SUM(N117:N120)</f>
        <v>179180.55</v>
      </c>
      <c r="O116" s="154">
        <f>SUM(O117:O120)</f>
        <v>51311.29</v>
      </c>
      <c r="P116" s="85">
        <f t="shared" si="229"/>
        <v>230491.84</v>
      </c>
      <c r="Q116" s="153">
        <f t="shared" ref="Q116:S116" si="246">SUM(Q117:Q120)</f>
        <v>24700</v>
      </c>
      <c r="R116" s="153">
        <f t="shared" si="246"/>
        <v>95000</v>
      </c>
      <c r="S116" s="153">
        <f t="shared" si="246"/>
        <v>12700</v>
      </c>
      <c r="T116" s="83">
        <f t="shared" si="242"/>
        <v>325491.83999999997</v>
      </c>
      <c r="U116" s="83">
        <f t="shared" si="235"/>
        <v>37400</v>
      </c>
      <c r="V116" s="153">
        <f t="shared" ref="V116:X116" si="247">SUM(V117:V120)</f>
        <v>34000</v>
      </c>
      <c r="W116" s="153">
        <f t="shared" si="247"/>
        <v>95000</v>
      </c>
      <c r="X116" s="153">
        <f t="shared" si="247"/>
        <v>9000</v>
      </c>
      <c r="Y116" s="83">
        <f t="shared" si="236"/>
        <v>132400</v>
      </c>
      <c r="Z116" s="83">
        <f t="shared" si="236"/>
        <v>43000</v>
      </c>
      <c r="AA116" s="153">
        <f t="shared" ref="AA116:AC116" si="248">SUM(AA117:AA120)</f>
        <v>30500</v>
      </c>
      <c r="AB116" s="234">
        <f t="shared" si="248"/>
        <v>0</v>
      </c>
      <c r="AC116" s="153">
        <f t="shared" si="248"/>
        <v>10000</v>
      </c>
      <c r="AD116" s="231">
        <f t="shared" si="138"/>
        <v>43000</v>
      </c>
      <c r="AE116" s="83">
        <f t="shared" si="115"/>
        <v>40500</v>
      </c>
    </row>
    <row r="117" spans="1:31" ht="20.25" customHeight="1" x14ac:dyDescent="0.25">
      <c r="A117" s="86"/>
      <c r="B117" s="88"/>
      <c r="C117" s="88"/>
      <c r="D117" s="88">
        <v>32372</v>
      </c>
      <c r="E117" s="89" t="s">
        <v>122</v>
      </c>
      <c r="F117" s="90">
        <v>110000</v>
      </c>
      <c r="G117" s="100">
        <v>15000</v>
      </c>
      <c r="H117" s="100">
        <v>20000</v>
      </c>
      <c r="I117" s="100">
        <v>2700</v>
      </c>
      <c r="J117" s="101">
        <f>2700-2000</f>
        <v>700</v>
      </c>
      <c r="K117" s="124">
        <v>1000</v>
      </c>
      <c r="L117" s="92">
        <f t="shared" si="245"/>
        <v>17700</v>
      </c>
      <c r="M117" s="124">
        <f t="shared" ref="M117:M180" si="249">K117+G117</f>
        <v>16000</v>
      </c>
      <c r="N117" s="249">
        <v>100944.35</v>
      </c>
      <c r="O117" s="163" t="s">
        <v>51</v>
      </c>
      <c r="P117" s="92">
        <v>100944.35</v>
      </c>
      <c r="Q117" s="164">
        <v>12000</v>
      </c>
      <c r="R117" s="100">
        <v>20000</v>
      </c>
      <c r="S117" s="100">
        <v>2700</v>
      </c>
      <c r="T117" s="92">
        <f t="shared" si="242"/>
        <v>120944.35</v>
      </c>
      <c r="U117" s="92">
        <f t="shared" si="235"/>
        <v>14700</v>
      </c>
      <c r="V117" s="166">
        <f>G117</f>
        <v>15000</v>
      </c>
      <c r="W117" s="100">
        <v>20000</v>
      </c>
      <c r="X117" s="100">
        <f>K117</f>
        <v>1000</v>
      </c>
      <c r="Y117" s="92">
        <f t="shared" si="236"/>
        <v>34700</v>
      </c>
      <c r="Z117" s="92">
        <f t="shared" si="236"/>
        <v>16000</v>
      </c>
      <c r="AA117" s="353">
        <f>V117</f>
        <v>15000</v>
      </c>
      <c r="AB117" s="101"/>
      <c r="AC117" s="353">
        <v>2000</v>
      </c>
      <c r="AD117" s="232">
        <f t="shared" si="138"/>
        <v>16000</v>
      </c>
      <c r="AE117" s="92">
        <f t="shared" ref="AE117:AE179" si="250">AC117+AA117</f>
        <v>17000</v>
      </c>
    </row>
    <row r="118" spans="1:31" ht="20.25" customHeight="1" x14ac:dyDescent="0.25">
      <c r="A118" s="86"/>
      <c r="B118" s="88"/>
      <c r="C118" s="88"/>
      <c r="D118" s="88">
        <v>32373</v>
      </c>
      <c r="E118" s="89" t="s">
        <v>123</v>
      </c>
      <c r="F118" s="90">
        <v>3000</v>
      </c>
      <c r="G118" s="100">
        <v>5000</v>
      </c>
      <c r="H118" s="100"/>
      <c r="I118" s="100">
        <f t="shared" ref="I118:J118" si="251">H118/7.5345</f>
        <v>0</v>
      </c>
      <c r="J118" s="101">
        <f t="shared" si="251"/>
        <v>0</v>
      </c>
      <c r="K118" s="124">
        <v>500</v>
      </c>
      <c r="L118" s="92">
        <f t="shared" si="245"/>
        <v>5000</v>
      </c>
      <c r="M118" s="124">
        <f t="shared" si="249"/>
        <v>5500</v>
      </c>
      <c r="N118" s="249">
        <v>88.75</v>
      </c>
      <c r="O118" s="163" t="s">
        <v>51</v>
      </c>
      <c r="P118" s="92">
        <v>88.75</v>
      </c>
      <c r="Q118" s="100">
        <v>400</v>
      </c>
      <c r="R118" s="100"/>
      <c r="S118" s="100">
        <f t="shared" ref="S118" si="252">R118/7.5345</f>
        <v>0</v>
      </c>
      <c r="T118" s="92">
        <f t="shared" si="242"/>
        <v>88.75</v>
      </c>
      <c r="U118" s="92">
        <f t="shared" si="235"/>
        <v>400</v>
      </c>
      <c r="V118" s="166">
        <f>G118</f>
        <v>5000</v>
      </c>
      <c r="W118" s="100"/>
      <c r="X118" s="100">
        <f>K118</f>
        <v>500</v>
      </c>
      <c r="Y118" s="92">
        <f t="shared" si="236"/>
        <v>400</v>
      </c>
      <c r="Z118" s="92">
        <f t="shared" si="236"/>
        <v>5500</v>
      </c>
      <c r="AA118" s="353">
        <v>1500</v>
      </c>
      <c r="AB118" s="101"/>
      <c r="AC118" s="353">
        <f>X118</f>
        <v>500</v>
      </c>
      <c r="AD118" s="232">
        <f t="shared" si="138"/>
        <v>5500</v>
      </c>
      <c r="AE118" s="92">
        <f t="shared" si="250"/>
        <v>2000</v>
      </c>
    </row>
    <row r="119" spans="1:31" ht="20.25" customHeight="1" x14ac:dyDescent="0.25">
      <c r="A119" s="86"/>
      <c r="B119" s="88"/>
      <c r="C119" s="88"/>
      <c r="D119" s="88">
        <v>32377</v>
      </c>
      <c r="E119" s="89" t="s">
        <v>124</v>
      </c>
      <c r="F119" s="90">
        <v>40000</v>
      </c>
      <c r="G119" s="100">
        <v>4000</v>
      </c>
      <c r="H119" s="100">
        <v>15000</v>
      </c>
      <c r="I119" s="100">
        <v>2000</v>
      </c>
      <c r="J119" s="101">
        <f>2000-1000</f>
        <v>1000</v>
      </c>
      <c r="K119" s="124">
        <v>500</v>
      </c>
      <c r="L119" s="92">
        <f t="shared" si="245"/>
        <v>6000</v>
      </c>
      <c r="M119" s="124">
        <f t="shared" si="249"/>
        <v>4500</v>
      </c>
      <c r="N119" s="249">
        <v>35022.449999999997</v>
      </c>
      <c r="O119" s="163">
        <v>8186.29</v>
      </c>
      <c r="P119" s="92">
        <f t="shared" ref="P119:P182" si="253">O119+N119</f>
        <v>43208.74</v>
      </c>
      <c r="Q119" s="164">
        <v>3000</v>
      </c>
      <c r="R119" s="100">
        <v>15000</v>
      </c>
      <c r="S119" s="100">
        <v>2000</v>
      </c>
      <c r="T119" s="92">
        <f t="shared" si="242"/>
        <v>58208.74</v>
      </c>
      <c r="U119" s="92">
        <f t="shared" si="235"/>
        <v>5000</v>
      </c>
      <c r="V119" s="166">
        <f>G119</f>
        <v>4000</v>
      </c>
      <c r="W119" s="100">
        <v>15000</v>
      </c>
      <c r="X119" s="100">
        <f>K119</f>
        <v>500</v>
      </c>
      <c r="Y119" s="92">
        <f t="shared" si="236"/>
        <v>20000</v>
      </c>
      <c r="Z119" s="92">
        <f t="shared" si="236"/>
        <v>4500</v>
      </c>
      <c r="AA119" s="353">
        <f>V119</f>
        <v>4000</v>
      </c>
      <c r="AB119" s="101"/>
      <c r="AC119" s="353">
        <f>X119</f>
        <v>500</v>
      </c>
      <c r="AD119" s="232">
        <f t="shared" si="138"/>
        <v>4500</v>
      </c>
      <c r="AE119" s="92">
        <f t="shared" si="250"/>
        <v>4500</v>
      </c>
    </row>
    <row r="120" spans="1:31" ht="20.25" customHeight="1" x14ac:dyDescent="0.25">
      <c r="A120" s="86"/>
      <c r="B120" s="88"/>
      <c r="C120" s="88"/>
      <c r="D120" s="88">
        <v>32379</v>
      </c>
      <c r="E120" s="89" t="s">
        <v>125</v>
      </c>
      <c r="F120" s="90">
        <v>70000</v>
      </c>
      <c r="G120" s="100">
        <v>10000</v>
      </c>
      <c r="H120" s="100">
        <v>60000</v>
      </c>
      <c r="I120" s="100">
        <v>8000</v>
      </c>
      <c r="J120" s="101">
        <v>8000</v>
      </c>
      <c r="K120" s="124">
        <v>7000</v>
      </c>
      <c r="L120" s="92">
        <f t="shared" si="245"/>
        <v>18000</v>
      </c>
      <c r="M120" s="124">
        <f t="shared" si="249"/>
        <v>17000</v>
      </c>
      <c r="N120" s="249">
        <v>43125</v>
      </c>
      <c r="O120" s="163">
        <v>43125</v>
      </c>
      <c r="P120" s="92">
        <f t="shared" si="253"/>
        <v>86250</v>
      </c>
      <c r="Q120" s="100">
        <v>9300</v>
      </c>
      <c r="R120" s="100">
        <v>60000</v>
      </c>
      <c r="S120" s="100">
        <v>8000</v>
      </c>
      <c r="T120" s="92">
        <f t="shared" si="242"/>
        <v>146250</v>
      </c>
      <c r="U120" s="92">
        <f t="shared" si="235"/>
        <v>17300</v>
      </c>
      <c r="V120" s="166">
        <f>G120</f>
        <v>10000</v>
      </c>
      <c r="W120" s="100">
        <v>60000</v>
      </c>
      <c r="X120" s="100">
        <f>K120</f>
        <v>7000</v>
      </c>
      <c r="Y120" s="92">
        <f t="shared" si="236"/>
        <v>77300</v>
      </c>
      <c r="Z120" s="92">
        <f t="shared" si="236"/>
        <v>17000</v>
      </c>
      <c r="AA120" s="353">
        <f>V120</f>
        <v>10000</v>
      </c>
      <c r="AB120" s="101"/>
      <c r="AC120" s="353">
        <f>X120</f>
        <v>7000</v>
      </c>
      <c r="AD120" s="232">
        <f t="shared" si="138"/>
        <v>17000</v>
      </c>
      <c r="AE120" s="92">
        <f t="shared" si="250"/>
        <v>17000</v>
      </c>
    </row>
    <row r="121" spans="1:31" ht="20.25" customHeight="1" x14ac:dyDescent="0.25">
      <c r="A121" s="143"/>
      <c r="B121" s="119"/>
      <c r="C121" s="119">
        <v>3238</v>
      </c>
      <c r="D121" s="119"/>
      <c r="E121" s="120" t="s">
        <v>126</v>
      </c>
      <c r="F121" s="153">
        <f>SUM(F122:F124)</f>
        <v>55000</v>
      </c>
      <c r="G121" s="153">
        <f t="shared" ref="G121:I121" si="254">SUM(G122:G124)</f>
        <v>10500</v>
      </c>
      <c r="H121" s="153">
        <f t="shared" si="254"/>
        <v>55000</v>
      </c>
      <c r="I121" s="153">
        <f t="shared" si="254"/>
        <v>7300</v>
      </c>
      <c r="J121" s="234">
        <f t="shared" ref="J121:K121" si="255">SUM(J122:J124)</f>
        <v>4800</v>
      </c>
      <c r="K121" s="153">
        <f t="shared" si="255"/>
        <v>3500</v>
      </c>
      <c r="L121" s="83">
        <f t="shared" si="245"/>
        <v>17800</v>
      </c>
      <c r="M121" s="355">
        <f t="shared" si="249"/>
        <v>14000</v>
      </c>
      <c r="N121" s="261">
        <f>SUM(N122:N124)</f>
        <v>27740</v>
      </c>
      <c r="O121" s="154">
        <f>SUM(O122:O124)</f>
        <v>27740</v>
      </c>
      <c r="P121" s="85">
        <f t="shared" si="253"/>
        <v>55480</v>
      </c>
      <c r="Q121" s="153">
        <f t="shared" ref="Q121:S121" si="256">SUM(Q122:Q124)</f>
        <v>7400</v>
      </c>
      <c r="R121" s="153">
        <f t="shared" si="256"/>
        <v>55000</v>
      </c>
      <c r="S121" s="153">
        <f t="shared" si="256"/>
        <v>7300</v>
      </c>
      <c r="T121" s="83">
        <f t="shared" si="242"/>
        <v>110480</v>
      </c>
      <c r="U121" s="83">
        <f t="shared" si="235"/>
        <v>14700</v>
      </c>
      <c r="V121" s="153">
        <f t="shared" ref="V121:X121" si="257">SUM(V122:V124)</f>
        <v>10500</v>
      </c>
      <c r="W121" s="153">
        <f t="shared" si="257"/>
        <v>55000</v>
      </c>
      <c r="X121" s="153">
        <f t="shared" si="257"/>
        <v>3500</v>
      </c>
      <c r="Y121" s="83">
        <f t="shared" si="236"/>
        <v>69700</v>
      </c>
      <c r="Z121" s="83">
        <f t="shared" si="236"/>
        <v>14000</v>
      </c>
      <c r="AA121" s="153">
        <f t="shared" ref="AA121:AC121" si="258">SUM(AA122:AA124)</f>
        <v>10500</v>
      </c>
      <c r="AB121" s="234">
        <f t="shared" si="258"/>
        <v>0</v>
      </c>
      <c r="AC121" s="153">
        <f t="shared" si="258"/>
        <v>3500</v>
      </c>
      <c r="AD121" s="231">
        <f t="shared" si="138"/>
        <v>14000</v>
      </c>
      <c r="AE121" s="83">
        <f t="shared" si="250"/>
        <v>14000</v>
      </c>
    </row>
    <row r="122" spans="1:31" ht="20.25" customHeight="1" x14ac:dyDescent="0.25">
      <c r="A122" s="86"/>
      <c r="B122" s="88"/>
      <c r="C122" s="88"/>
      <c r="D122" s="88">
        <v>32381</v>
      </c>
      <c r="E122" s="89" t="s">
        <v>127</v>
      </c>
      <c r="F122" s="155">
        <v>15000</v>
      </c>
      <c r="G122" s="100">
        <v>2000</v>
      </c>
      <c r="H122" s="155">
        <v>15000</v>
      </c>
      <c r="I122" s="100">
        <v>2000</v>
      </c>
      <c r="J122" s="101">
        <f>2000-1000</f>
        <v>1000</v>
      </c>
      <c r="K122" s="124">
        <v>500</v>
      </c>
      <c r="L122" s="92">
        <f t="shared" si="245"/>
        <v>4000</v>
      </c>
      <c r="M122" s="124">
        <f t="shared" si="249"/>
        <v>2500</v>
      </c>
      <c r="N122" s="260">
        <v>10625</v>
      </c>
      <c r="O122" s="157">
        <v>10625</v>
      </c>
      <c r="P122" s="92">
        <f t="shared" si="253"/>
        <v>21250</v>
      </c>
      <c r="Q122" s="100">
        <v>2000</v>
      </c>
      <c r="R122" s="155">
        <v>15000</v>
      </c>
      <c r="S122" s="100">
        <v>2000</v>
      </c>
      <c r="T122" s="92">
        <f t="shared" si="242"/>
        <v>36250</v>
      </c>
      <c r="U122" s="92">
        <f t="shared" si="235"/>
        <v>4000</v>
      </c>
      <c r="V122" s="100">
        <f>G122</f>
        <v>2000</v>
      </c>
      <c r="W122" s="155">
        <v>15000</v>
      </c>
      <c r="X122" s="100">
        <f>K122</f>
        <v>500</v>
      </c>
      <c r="Y122" s="92">
        <f t="shared" si="236"/>
        <v>19000</v>
      </c>
      <c r="Z122" s="92">
        <f t="shared" si="236"/>
        <v>2500</v>
      </c>
      <c r="AA122" s="353">
        <f>V122</f>
        <v>2000</v>
      </c>
      <c r="AB122" s="337"/>
      <c r="AC122" s="353">
        <f>X122</f>
        <v>500</v>
      </c>
      <c r="AD122" s="232">
        <f t="shared" si="138"/>
        <v>2500</v>
      </c>
      <c r="AE122" s="92">
        <f t="shared" si="250"/>
        <v>2500</v>
      </c>
    </row>
    <row r="123" spans="1:31" ht="20.25" customHeight="1" x14ac:dyDescent="0.25">
      <c r="A123" s="86"/>
      <c r="B123" s="88"/>
      <c r="C123" s="88"/>
      <c r="D123" s="88">
        <v>32382</v>
      </c>
      <c r="E123" s="89" t="s">
        <v>128</v>
      </c>
      <c r="F123" s="155">
        <v>0</v>
      </c>
      <c r="G123" s="100">
        <v>2000</v>
      </c>
      <c r="H123" s="155"/>
      <c r="I123" s="100">
        <f t="shared" ref="I123:J123" si="259">H123/7.5345</f>
        <v>0</v>
      </c>
      <c r="J123" s="101">
        <f t="shared" si="259"/>
        <v>0</v>
      </c>
      <c r="K123" s="124">
        <v>0</v>
      </c>
      <c r="L123" s="92">
        <f t="shared" si="245"/>
        <v>2000</v>
      </c>
      <c r="M123" s="124">
        <f t="shared" si="249"/>
        <v>2000</v>
      </c>
      <c r="N123" s="260"/>
      <c r="O123" s="157"/>
      <c r="P123" s="92">
        <f t="shared" si="253"/>
        <v>0</v>
      </c>
      <c r="Q123" s="100">
        <f>P123/7.5345</f>
        <v>0</v>
      </c>
      <c r="R123" s="155"/>
      <c r="S123" s="100">
        <f t="shared" ref="S123" si="260">R123/7.5345</f>
        <v>0</v>
      </c>
      <c r="T123" s="92">
        <f t="shared" si="242"/>
        <v>0</v>
      </c>
      <c r="U123" s="92">
        <f t="shared" si="235"/>
        <v>0</v>
      </c>
      <c r="V123" s="100">
        <f>G122:G123</f>
        <v>2000</v>
      </c>
      <c r="W123" s="155"/>
      <c r="X123" s="100">
        <v>0</v>
      </c>
      <c r="Y123" s="92">
        <f t="shared" si="236"/>
        <v>0</v>
      </c>
      <c r="Z123" s="92">
        <f t="shared" si="236"/>
        <v>2000</v>
      </c>
      <c r="AA123" s="353">
        <f>V123</f>
        <v>2000</v>
      </c>
      <c r="AB123" s="337"/>
      <c r="AC123" s="353">
        <f>X123</f>
        <v>0</v>
      </c>
      <c r="AD123" s="232">
        <f t="shared" si="138"/>
        <v>2000</v>
      </c>
      <c r="AE123" s="92">
        <f t="shared" si="250"/>
        <v>2000</v>
      </c>
    </row>
    <row r="124" spans="1:31" ht="20.25" customHeight="1" x14ac:dyDescent="0.25">
      <c r="A124" s="86"/>
      <c r="B124" s="88"/>
      <c r="C124" s="88"/>
      <c r="D124" s="88">
        <v>32389</v>
      </c>
      <c r="E124" s="89" t="s">
        <v>129</v>
      </c>
      <c r="F124" s="155">
        <v>40000</v>
      </c>
      <c r="G124" s="100">
        <v>6500</v>
      </c>
      <c r="H124" s="155">
        <v>40000</v>
      </c>
      <c r="I124" s="100">
        <v>5300</v>
      </c>
      <c r="J124" s="101">
        <f>5300-1500</f>
        <v>3800</v>
      </c>
      <c r="K124" s="124">
        <v>3000</v>
      </c>
      <c r="L124" s="92">
        <f t="shared" si="245"/>
        <v>11800</v>
      </c>
      <c r="M124" s="124">
        <f t="shared" si="249"/>
        <v>9500</v>
      </c>
      <c r="N124" s="260">
        <v>17115</v>
      </c>
      <c r="O124" s="157">
        <v>17115</v>
      </c>
      <c r="P124" s="92">
        <f t="shared" si="253"/>
        <v>34230</v>
      </c>
      <c r="Q124" s="100">
        <v>5400</v>
      </c>
      <c r="R124" s="155">
        <v>40000</v>
      </c>
      <c r="S124" s="100">
        <v>5300</v>
      </c>
      <c r="T124" s="92">
        <f t="shared" si="242"/>
        <v>74230</v>
      </c>
      <c r="U124" s="92">
        <f t="shared" si="235"/>
        <v>10700</v>
      </c>
      <c r="V124" s="100">
        <f>G124</f>
        <v>6500</v>
      </c>
      <c r="W124" s="155">
        <v>40000</v>
      </c>
      <c r="X124" s="100">
        <f>K124</f>
        <v>3000</v>
      </c>
      <c r="Y124" s="92">
        <f t="shared" si="236"/>
        <v>50700</v>
      </c>
      <c r="Z124" s="92">
        <f t="shared" si="236"/>
        <v>9500</v>
      </c>
      <c r="AA124" s="353">
        <f>V124</f>
        <v>6500</v>
      </c>
      <c r="AB124" s="337"/>
      <c r="AC124" s="353">
        <f>X124</f>
        <v>3000</v>
      </c>
      <c r="AD124" s="232">
        <f t="shared" si="138"/>
        <v>9500</v>
      </c>
      <c r="AE124" s="92">
        <f t="shared" si="250"/>
        <v>9500</v>
      </c>
    </row>
    <row r="125" spans="1:31" ht="20.25" customHeight="1" x14ac:dyDescent="0.25">
      <c r="A125" s="143"/>
      <c r="B125" s="119"/>
      <c r="C125" s="119">
        <v>3239</v>
      </c>
      <c r="D125" s="119"/>
      <c r="E125" s="120" t="s">
        <v>130</v>
      </c>
      <c r="F125" s="168">
        <f>SUM(F126:F132)</f>
        <v>140000</v>
      </c>
      <c r="G125" s="168">
        <f t="shared" ref="G125:I125" si="261">SUM(G126:G132)</f>
        <v>20500</v>
      </c>
      <c r="H125" s="168">
        <f t="shared" si="261"/>
        <v>121000</v>
      </c>
      <c r="I125" s="168">
        <f t="shared" si="261"/>
        <v>15800</v>
      </c>
      <c r="J125" s="310">
        <f t="shared" ref="J125:K125" si="262">SUM(J126:J132)</f>
        <v>15800</v>
      </c>
      <c r="K125" s="168">
        <f t="shared" si="262"/>
        <v>17300</v>
      </c>
      <c r="L125" s="83">
        <f t="shared" si="245"/>
        <v>36300</v>
      </c>
      <c r="M125" s="355">
        <f t="shared" si="249"/>
        <v>37800</v>
      </c>
      <c r="N125" s="265">
        <f>SUM(N126:N132)</f>
        <v>92528.54</v>
      </c>
      <c r="O125" s="169">
        <f>SUM(O126:O132)</f>
        <v>79438.149999999994</v>
      </c>
      <c r="P125" s="85">
        <f t="shared" si="253"/>
        <v>171966.69</v>
      </c>
      <c r="Q125" s="168">
        <f t="shared" ref="Q125:S125" si="263">SUM(Q126:Q132)</f>
        <v>18700</v>
      </c>
      <c r="R125" s="168">
        <f t="shared" si="263"/>
        <v>121000</v>
      </c>
      <c r="S125" s="168">
        <f t="shared" si="263"/>
        <v>15800</v>
      </c>
      <c r="T125" s="83">
        <f t="shared" si="242"/>
        <v>292966.69</v>
      </c>
      <c r="U125" s="83">
        <f t="shared" si="235"/>
        <v>34500</v>
      </c>
      <c r="V125" s="168">
        <f t="shared" ref="V125:X125" si="264">SUM(V126:V132)</f>
        <v>21500</v>
      </c>
      <c r="W125" s="168">
        <f t="shared" si="264"/>
        <v>121000</v>
      </c>
      <c r="X125" s="168">
        <f t="shared" si="264"/>
        <v>19300</v>
      </c>
      <c r="Y125" s="83">
        <f t="shared" si="236"/>
        <v>155500</v>
      </c>
      <c r="Z125" s="83">
        <f t="shared" si="236"/>
        <v>40800</v>
      </c>
      <c r="AA125" s="168">
        <f t="shared" ref="AA125:AC125" si="265">SUM(AA126:AA132)</f>
        <v>23400</v>
      </c>
      <c r="AB125" s="310">
        <f t="shared" si="265"/>
        <v>0</v>
      </c>
      <c r="AC125" s="168">
        <f t="shared" si="265"/>
        <v>20300</v>
      </c>
      <c r="AD125" s="231">
        <f t="shared" si="138"/>
        <v>40800</v>
      </c>
      <c r="AE125" s="83">
        <f t="shared" si="250"/>
        <v>43700</v>
      </c>
    </row>
    <row r="126" spans="1:31" ht="27.75" customHeight="1" x14ac:dyDescent="0.25">
      <c r="A126" s="86"/>
      <c r="B126" s="88"/>
      <c r="C126" s="88"/>
      <c r="D126" s="88">
        <v>32391</v>
      </c>
      <c r="E126" s="89" t="s">
        <v>131</v>
      </c>
      <c r="F126" s="155">
        <v>7000</v>
      </c>
      <c r="G126" s="100">
        <v>1000</v>
      </c>
      <c r="H126" s="155">
        <v>2000</v>
      </c>
      <c r="I126" s="170"/>
      <c r="J126" s="311"/>
      <c r="K126" s="124">
        <v>450</v>
      </c>
      <c r="L126" s="92">
        <f t="shared" si="245"/>
        <v>1000</v>
      </c>
      <c r="M126" s="124">
        <f t="shared" si="249"/>
        <v>1450</v>
      </c>
      <c r="N126" s="260">
        <v>5875</v>
      </c>
      <c r="O126" s="171">
        <v>3937.5</v>
      </c>
      <c r="P126" s="92">
        <f t="shared" si="253"/>
        <v>9812.5</v>
      </c>
      <c r="Q126" s="100">
        <v>1000</v>
      </c>
      <c r="R126" s="155">
        <v>2000</v>
      </c>
      <c r="S126" s="170"/>
      <c r="T126" s="92">
        <f t="shared" si="242"/>
        <v>11812.5</v>
      </c>
      <c r="U126" s="92">
        <f t="shared" si="235"/>
        <v>1000</v>
      </c>
      <c r="V126" s="100">
        <f>G126</f>
        <v>1000</v>
      </c>
      <c r="W126" s="155">
        <v>2000</v>
      </c>
      <c r="X126" s="170">
        <f>K126</f>
        <v>450</v>
      </c>
      <c r="Y126" s="92">
        <f t="shared" si="236"/>
        <v>3000</v>
      </c>
      <c r="Z126" s="92">
        <f t="shared" si="236"/>
        <v>1450</v>
      </c>
      <c r="AA126" s="353">
        <f>V126</f>
        <v>1000</v>
      </c>
      <c r="AB126" s="337"/>
      <c r="AC126" s="359">
        <f>X126</f>
        <v>450</v>
      </c>
      <c r="AD126" s="232">
        <f t="shared" si="138"/>
        <v>1450</v>
      </c>
      <c r="AE126" s="92">
        <f t="shared" si="250"/>
        <v>1450</v>
      </c>
    </row>
    <row r="127" spans="1:31" ht="20.25" customHeight="1" x14ac:dyDescent="0.25">
      <c r="A127" s="86"/>
      <c r="B127" s="88"/>
      <c r="C127" s="88"/>
      <c r="D127" s="88">
        <v>32392</v>
      </c>
      <c r="E127" s="89" t="s">
        <v>132</v>
      </c>
      <c r="F127" s="155">
        <v>0</v>
      </c>
      <c r="G127" s="100">
        <f t="shared" ref="G127" si="266">F127/7.5345</f>
        <v>0</v>
      </c>
      <c r="H127" s="172"/>
      <c r="I127" s="173"/>
      <c r="J127" s="312"/>
      <c r="K127" s="124">
        <v>0</v>
      </c>
      <c r="L127" s="92">
        <f t="shared" si="245"/>
        <v>0</v>
      </c>
      <c r="M127" s="124">
        <f t="shared" si="249"/>
        <v>0</v>
      </c>
      <c r="N127" s="260"/>
      <c r="O127" s="174"/>
      <c r="P127" s="92">
        <f t="shared" si="253"/>
        <v>0</v>
      </c>
      <c r="Q127" s="100">
        <f>P127/7.5345</f>
        <v>0</v>
      </c>
      <c r="R127" s="172"/>
      <c r="S127" s="173"/>
      <c r="T127" s="92">
        <f t="shared" si="242"/>
        <v>0</v>
      </c>
      <c r="U127" s="92">
        <f t="shared" si="235"/>
        <v>0</v>
      </c>
      <c r="V127" s="100">
        <f t="shared" ref="V127" si="267">U127/7.5345</f>
        <v>0</v>
      </c>
      <c r="W127" s="172"/>
      <c r="X127" s="173"/>
      <c r="Y127" s="92">
        <f t="shared" si="236"/>
        <v>0</v>
      </c>
      <c r="Z127" s="92">
        <f t="shared" si="236"/>
        <v>0</v>
      </c>
      <c r="AA127" s="353">
        <f>V127</f>
        <v>0</v>
      </c>
      <c r="AB127" s="340"/>
      <c r="AC127" s="360">
        <f>X127</f>
        <v>0</v>
      </c>
      <c r="AD127" s="232">
        <f t="shared" si="138"/>
        <v>0</v>
      </c>
      <c r="AE127" s="92">
        <f t="shared" si="250"/>
        <v>0</v>
      </c>
    </row>
    <row r="128" spans="1:31" ht="20.25" customHeight="1" x14ac:dyDescent="0.25">
      <c r="A128" s="86"/>
      <c r="B128" s="88"/>
      <c r="C128" s="88"/>
      <c r="D128" s="88">
        <v>32393</v>
      </c>
      <c r="E128" s="89" t="s">
        <v>133</v>
      </c>
      <c r="F128" s="155">
        <v>2000</v>
      </c>
      <c r="G128" s="100">
        <v>200</v>
      </c>
      <c r="H128" s="155"/>
      <c r="I128" s="100">
        <f t="shared" ref="I128:J128" si="268">H128/7.5345</f>
        <v>0</v>
      </c>
      <c r="J128" s="101">
        <f t="shared" si="268"/>
        <v>0</v>
      </c>
      <c r="K128" s="124">
        <v>50</v>
      </c>
      <c r="L128" s="92">
        <f t="shared" si="245"/>
        <v>200</v>
      </c>
      <c r="M128" s="124">
        <f t="shared" si="249"/>
        <v>250</v>
      </c>
      <c r="N128" s="260"/>
      <c r="O128" s="157"/>
      <c r="P128" s="92">
        <f t="shared" si="253"/>
        <v>0</v>
      </c>
      <c r="Q128" s="100">
        <v>200</v>
      </c>
      <c r="R128" s="155"/>
      <c r="S128" s="100">
        <f t="shared" ref="S128" si="269">R128/7.5345</f>
        <v>0</v>
      </c>
      <c r="T128" s="92">
        <f t="shared" si="242"/>
        <v>0</v>
      </c>
      <c r="U128" s="92">
        <f t="shared" si="235"/>
        <v>200</v>
      </c>
      <c r="V128" s="100">
        <f>G128</f>
        <v>200</v>
      </c>
      <c r="W128" s="155"/>
      <c r="X128" s="100">
        <f>K128</f>
        <v>50</v>
      </c>
      <c r="Y128" s="92">
        <f t="shared" si="236"/>
        <v>200</v>
      </c>
      <c r="Z128" s="92">
        <f t="shared" si="236"/>
        <v>250</v>
      </c>
      <c r="AA128" s="353">
        <f>V128</f>
        <v>200</v>
      </c>
      <c r="AB128" s="337"/>
      <c r="AC128" s="353">
        <f>X128</f>
        <v>50</v>
      </c>
      <c r="AD128" s="232">
        <f t="shared" ref="AD128:AD179" si="270">AB128+Z128</f>
        <v>250</v>
      </c>
      <c r="AE128" s="92">
        <f t="shared" si="250"/>
        <v>250</v>
      </c>
    </row>
    <row r="129" spans="1:31" ht="20.25" customHeight="1" x14ac:dyDescent="0.25">
      <c r="A129" s="86"/>
      <c r="B129" s="88"/>
      <c r="C129" s="88"/>
      <c r="D129" s="88">
        <v>32394</v>
      </c>
      <c r="E129" s="89" t="s">
        <v>134</v>
      </c>
      <c r="F129" s="155">
        <v>1000</v>
      </c>
      <c r="G129" s="100">
        <v>200</v>
      </c>
      <c r="H129" s="155">
        <v>1000</v>
      </c>
      <c r="I129" s="100">
        <v>100</v>
      </c>
      <c r="J129" s="101">
        <v>100</v>
      </c>
      <c r="K129" s="124">
        <v>100</v>
      </c>
      <c r="L129" s="92">
        <f t="shared" si="245"/>
        <v>300</v>
      </c>
      <c r="M129" s="124">
        <f t="shared" si="249"/>
        <v>300</v>
      </c>
      <c r="N129" s="260">
        <v>723.17</v>
      </c>
      <c r="O129" s="157">
        <v>723.18</v>
      </c>
      <c r="P129" s="92">
        <f t="shared" si="253"/>
        <v>1446.35</v>
      </c>
      <c r="Q129" s="100">
        <v>200</v>
      </c>
      <c r="R129" s="155">
        <v>1000</v>
      </c>
      <c r="S129" s="100">
        <v>100</v>
      </c>
      <c r="T129" s="92">
        <f t="shared" si="242"/>
        <v>2446.35</v>
      </c>
      <c r="U129" s="92">
        <f t="shared" si="235"/>
        <v>300</v>
      </c>
      <c r="V129" s="100">
        <f>G129</f>
        <v>200</v>
      </c>
      <c r="W129" s="155">
        <v>1000</v>
      </c>
      <c r="X129" s="100">
        <f>K129</f>
        <v>100</v>
      </c>
      <c r="Y129" s="92">
        <f t="shared" si="236"/>
        <v>1300</v>
      </c>
      <c r="Z129" s="92">
        <f t="shared" si="236"/>
        <v>300</v>
      </c>
      <c r="AA129" s="353">
        <f>V129</f>
        <v>200</v>
      </c>
      <c r="AB129" s="337"/>
      <c r="AC129" s="353">
        <f>X129</f>
        <v>100</v>
      </c>
      <c r="AD129" s="232">
        <f t="shared" si="270"/>
        <v>300</v>
      </c>
      <c r="AE129" s="92">
        <f t="shared" si="250"/>
        <v>300</v>
      </c>
    </row>
    <row r="130" spans="1:31" ht="20.25" customHeight="1" x14ac:dyDescent="0.25">
      <c r="A130" s="86"/>
      <c r="B130" s="88"/>
      <c r="C130" s="88"/>
      <c r="D130" s="88">
        <v>32395</v>
      </c>
      <c r="E130" s="89" t="s">
        <v>135</v>
      </c>
      <c r="F130" s="155">
        <v>120000</v>
      </c>
      <c r="G130" s="100">
        <v>18000</v>
      </c>
      <c r="H130" s="155">
        <v>110000</v>
      </c>
      <c r="I130" s="100">
        <v>14600</v>
      </c>
      <c r="J130" s="101">
        <v>14600</v>
      </c>
      <c r="K130" s="124">
        <v>16000</v>
      </c>
      <c r="L130" s="92">
        <f t="shared" si="245"/>
        <v>32600</v>
      </c>
      <c r="M130" s="124">
        <f t="shared" si="249"/>
        <v>34000</v>
      </c>
      <c r="N130" s="260">
        <v>83591.73</v>
      </c>
      <c r="O130" s="157">
        <v>72106.16</v>
      </c>
      <c r="P130" s="92">
        <f t="shared" si="253"/>
        <v>155697.89000000001</v>
      </c>
      <c r="Q130" s="100">
        <v>16000</v>
      </c>
      <c r="R130" s="155">
        <v>110000</v>
      </c>
      <c r="S130" s="100">
        <v>14600</v>
      </c>
      <c r="T130" s="92">
        <f t="shared" si="242"/>
        <v>265697.89</v>
      </c>
      <c r="U130" s="92">
        <f t="shared" si="235"/>
        <v>30600</v>
      </c>
      <c r="V130" s="100">
        <v>19000</v>
      </c>
      <c r="W130" s="155">
        <v>110000</v>
      </c>
      <c r="X130" s="100">
        <v>18000</v>
      </c>
      <c r="Y130" s="92">
        <f t="shared" si="236"/>
        <v>140600</v>
      </c>
      <c r="Z130" s="92">
        <f t="shared" si="236"/>
        <v>37000</v>
      </c>
      <c r="AA130" s="353">
        <f>V130*1.1</f>
        <v>20900</v>
      </c>
      <c r="AB130" s="337"/>
      <c r="AC130" s="353">
        <v>19000</v>
      </c>
      <c r="AD130" s="232">
        <f t="shared" si="270"/>
        <v>37000</v>
      </c>
      <c r="AE130" s="92">
        <f t="shared" si="250"/>
        <v>39900</v>
      </c>
    </row>
    <row r="131" spans="1:31" ht="20.25" customHeight="1" x14ac:dyDescent="0.25">
      <c r="A131" s="86"/>
      <c r="B131" s="88"/>
      <c r="C131" s="88"/>
      <c r="D131" s="88">
        <v>32396</v>
      </c>
      <c r="E131" s="89" t="s">
        <v>136</v>
      </c>
      <c r="F131" s="155">
        <v>0</v>
      </c>
      <c r="G131" s="100">
        <v>100</v>
      </c>
      <c r="H131" s="155">
        <v>3000</v>
      </c>
      <c r="I131" s="100">
        <v>400</v>
      </c>
      <c r="J131" s="101">
        <v>400</v>
      </c>
      <c r="K131" s="124">
        <v>500</v>
      </c>
      <c r="L131" s="92">
        <f t="shared" si="245"/>
        <v>500</v>
      </c>
      <c r="M131" s="124">
        <f t="shared" si="249"/>
        <v>600</v>
      </c>
      <c r="N131" s="260"/>
      <c r="O131" s="157">
        <v>1951.31</v>
      </c>
      <c r="P131" s="92">
        <f t="shared" si="253"/>
        <v>1951.31</v>
      </c>
      <c r="Q131" s="100"/>
      <c r="R131" s="155">
        <v>3000</v>
      </c>
      <c r="S131" s="100">
        <v>400</v>
      </c>
      <c r="T131" s="92">
        <f t="shared" si="242"/>
        <v>4951.3099999999995</v>
      </c>
      <c r="U131" s="92">
        <f t="shared" si="235"/>
        <v>400</v>
      </c>
      <c r="V131" s="100">
        <f>G131</f>
        <v>100</v>
      </c>
      <c r="W131" s="155">
        <v>3000</v>
      </c>
      <c r="X131" s="100">
        <f>K131</f>
        <v>500</v>
      </c>
      <c r="Y131" s="92">
        <f t="shared" si="236"/>
        <v>3400</v>
      </c>
      <c r="Z131" s="92">
        <f t="shared" si="236"/>
        <v>600</v>
      </c>
      <c r="AA131" s="353">
        <f>V131</f>
        <v>100</v>
      </c>
      <c r="AB131" s="337"/>
      <c r="AC131" s="353">
        <f>X131</f>
        <v>500</v>
      </c>
      <c r="AD131" s="232">
        <f t="shared" si="270"/>
        <v>600</v>
      </c>
      <c r="AE131" s="92">
        <f t="shared" si="250"/>
        <v>600</v>
      </c>
    </row>
    <row r="132" spans="1:31" ht="20.25" customHeight="1" x14ac:dyDescent="0.25">
      <c r="A132" s="86"/>
      <c r="B132" s="88"/>
      <c r="C132" s="88"/>
      <c r="D132" s="175">
        <v>32399</v>
      </c>
      <c r="E132" s="176" t="s">
        <v>137</v>
      </c>
      <c r="F132" s="155">
        <v>10000</v>
      </c>
      <c r="G132" s="100">
        <v>1000</v>
      </c>
      <c r="H132" s="155">
        <v>5000</v>
      </c>
      <c r="I132" s="100">
        <v>700</v>
      </c>
      <c r="J132" s="101">
        <v>700</v>
      </c>
      <c r="K132" s="124">
        <v>200</v>
      </c>
      <c r="L132" s="92">
        <f t="shared" si="245"/>
        <v>1700</v>
      </c>
      <c r="M132" s="124">
        <f t="shared" si="249"/>
        <v>1200</v>
      </c>
      <c r="N132" s="260">
        <v>2338.64</v>
      </c>
      <c r="O132" s="157">
        <v>720</v>
      </c>
      <c r="P132" s="92">
        <f t="shared" si="253"/>
        <v>3058.64</v>
      </c>
      <c r="Q132" s="100">
        <v>1300</v>
      </c>
      <c r="R132" s="155">
        <v>5000</v>
      </c>
      <c r="S132" s="100">
        <v>700</v>
      </c>
      <c r="T132" s="92">
        <f t="shared" si="242"/>
        <v>8058.6399999999994</v>
      </c>
      <c r="U132" s="92">
        <f t="shared" si="235"/>
        <v>2000</v>
      </c>
      <c r="V132" s="100">
        <f>G132</f>
        <v>1000</v>
      </c>
      <c r="W132" s="155">
        <v>5000</v>
      </c>
      <c r="X132" s="100">
        <f>K132</f>
        <v>200</v>
      </c>
      <c r="Y132" s="92">
        <f t="shared" si="236"/>
        <v>7000</v>
      </c>
      <c r="Z132" s="92">
        <f t="shared" si="236"/>
        <v>1200</v>
      </c>
      <c r="AA132" s="353">
        <f>V132</f>
        <v>1000</v>
      </c>
      <c r="AB132" s="337"/>
      <c r="AC132" s="353">
        <f>X132</f>
        <v>200</v>
      </c>
      <c r="AD132" s="232">
        <f t="shared" si="270"/>
        <v>1200</v>
      </c>
      <c r="AE132" s="92">
        <f t="shared" si="250"/>
        <v>1200</v>
      </c>
    </row>
    <row r="133" spans="1:31" ht="20.25" customHeight="1" x14ac:dyDescent="0.25">
      <c r="A133" s="104"/>
      <c r="B133" s="70">
        <v>329</v>
      </c>
      <c r="C133" s="70"/>
      <c r="D133" s="70"/>
      <c r="E133" s="72" t="s">
        <v>138</v>
      </c>
      <c r="F133" s="161">
        <f>F134+F136+F140+F142+F144+F149</f>
        <v>72000</v>
      </c>
      <c r="G133" s="161">
        <f t="shared" ref="G133:I133" si="271">G134+G136+G140+G142+G144+G149</f>
        <v>12000</v>
      </c>
      <c r="H133" s="161">
        <f t="shared" si="271"/>
        <v>55500</v>
      </c>
      <c r="I133" s="161">
        <f t="shared" si="271"/>
        <v>7400</v>
      </c>
      <c r="J133" s="237">
        <f t="shared" ref="J133:K133" si="272">J134+J136+J140+J142+J144+J149</f>
        <v>6600</v>
      </c>
      <c r="K133" s="161">
        <f t="shared" si="272"/>
        <v>3100</v>
      </c>
      <c r="L133" s="74">
        <f t="shared" si="245"/>
        <v>19400</v>
      </c>
      <c r="M133" s="356">
        <f t="shared" si="249"/>
        <v>15100</v>
      </c>
      <c r="N133" s="263">
        <f>N134+N136+N140+N142+N144+N149</f>
        <v>29465.34</v>
      </c>
      <c r="O133" s="161">
        <f>O134+O136+O140+O142+O144+O149</f>
        <v>29013.14</v>
      </c>
      <c r="P133" s="76">
        <f t="shared" si="253"/>
        <v>58478.479999999996</v>
      </c>
      <c r="Q133" s="161">
        <f t="shared" ref="Q133:S133" si="273">Q134+Q136+Q140+Q142+Q144+Q149</f>
        <v>9700</v>
      </c>
      <c r="R133" s="161">
        <f t="shared" si="273"/>
        <v>55500</v>
      </c>
      <c r="S133" s="161">
        <f t="shared" si="273"/>
        <v>7400</v>
      </c>
      <c r="T133" s="74">
        <f t="shared" si="242"/>
        <v>113978.48</v>
      </c>
      <c r="U133" s="74">
        <f t="shared" si="235"/>
        <v>17100</v>
      </c>
      <c r="V133" s="161">
        <f t="shared" ref="V133:X133" si="274">V134+V136+V140+V142+V144+V149</f>
        <v>12000</v>
      </c>
      <c r="W133" s="161">
        <f t="shared" si="274"/>
        <v>55500</v>
      </c>
      <c r="X133" s="161">
        <f t="shared" si="274"/>
        <v>3200</v>
      </c>
      <c r="Y133" s="74">
        <f t="shared" si="236"/>
        <v>72600</v>
      </c>
      <c r="Z133" s="74">
        <f t="shared" si="236"/>
        <v>15200</v>
      </c>
      <c r="AA133" s="161">
        <f t="shared" ref="AA133:AC133" si="275">AA134+AA136+AA140+AA142+AA144+AA149</f>
        <v>12000</v>
      </c>
      <c r="AB133" s="237">
        <f t="shared" si="275"/>
        <v>0</v>
      </c>
      <c r="AC133" s="161">
        <f t="shared" si="275"/>
        <v>3200</v>
      </c>
      <c r="AD133" s="325">
        <f t="shared" si="270"/>
        <v>15200</v>
      </c>
      <c r="AE133" s="74">
        <f t="shared" si="250"/>
        <v>15200</v>
      </c>
    </row>
    <row r="134" spans="1:31" ht="20.25" customHeight="1" x14ac:dyDescent="0.25">
      <c r="A134" s="143"/>
      <c r="B134" s="119"/>
      <c r="C134" s="119">
        <v>3291</v>
      </c>
      <c r="D134" s="119"/>
      <c r="E134" s="120" t="s">
        <v>139</v>
      </c>
      <c r="F134" s="153">
        <f>SUM(F135)</f>
        <v>35000</v>
      </c>
      <c r="G134" s="153">
        <f t="shared" ref="G134:K134" si="276">SUM(G135)</f>
        <v>6000</v>
      </c>
      <c r="H134" s="153">
        <f t="shared" si="276"/>
        <v>35000</v>
      </c>
      <c r="I134" s="153">
        <f t="shared" si="276"/>
        <v>4600</v>
      </c>
      <c r="J134" s="234">
        <f t="shared" si="276"/>
        <v>4600</v>
      </c>
      <c r="K134" s="153">
        <f t="shared" si="276"/>
        <v>2000</v>
      </c>
      <c r="L134" s="83">
        <f t="shared" si="245"/>
        <v>10600</v>
      </c>
      <c r="M134" s="355">
        <f t="shared" si="249"/>
        <v>8000</v>
      </c>
      <c r="N134" s="261">
        <f>SUM(N135)</f>
        <v>21038.36</v>
      </c>
      <c r="O134" s="154">
        <f>SUM(O135)</f>
        <v>21038.36</v>
      </c>
      <c r="P134" s="85">
        <f t="shared" si="253"/>
        <v>42076.72</v>
      </c>
      <c r="Q134" s="153">
        <f t="shared" ref="Q134:S134" si="277">SUM(Q135)</f>
        <v>4600</v>
      </c>
      <c r="R134" s="153">
        <f t="shared" si="277"/>
        <v>35000</v>
      </c>
      <c r="S134" s="153">
        <f t="shared" si="277"/>
        <v>4600</v>
      </c>
      <c r="T134" s="83">
        <f t="shared" si="242"/>
        <v>77076.72</v>
      </c>
      <c r="U134" s="83">
        <f t="shared" si="235"/>
        <v>9200</v>
      </c>
      <c r="V134" s="153">
        <f t="shared" ref="V134:X134" si="278">SUM(V135)</f>
        <v>6000</v>
      </c>
      <c r="W134" s="153">
        <f t="shared" si="278"/>
        <v>35000</v>
      </c>
      <c r="X134" s="153">
        <f t="shared" si="278"/>
        <v>2000</v>
      </c>
      <c r="Y134" s="83">
        <f t="shared" si="236"/>
        <v>44200</v>
      </c>
      <c r="Z134" s="83">
        <f t="shared" si="236"/>
        <v>8000</v>
      </c>
      <c r="AA134" s="153">
        <f t="shared" ref="AA134:AC134" si="279">SUM(AA135)</f>
        <v>6000</v>
      </c>
      <c r="AB134" s="234">
        <f t="shared" si="279"/>
        <v>0</v>
      </c>
      <c r="AC134" s="153">
        <f t="shared" si="279"/>
        <v>2000</v>
      </c>
      <c r="AD134" s="231">
        <f t="shared" si="270"/>
        <v>8000</v>
      </c>
      <c r="AE134" s="83">
        <f t="shared" si="250"/>
        <v>8000</v>
      </c>
    </row>
    <row r="135" spans="1:31" ht="20.25" customHeight="1" x14ac:dyDescent="0.25">
      <c r="A135" s="86"/>
      <c r="B135" s="88"/>
      <c r="C135" s="88"/>
      <c r="D135" s="88">
        <v>32911</v>
      </c>
      <c r="E135" s="89" t="s">
        <v>140</v>
      </c>
      <c r="F135" s="146">
        <v>35000</v>
      </c>
      <c r="G135" s="100">
        <v>6000</v>
      </c>
      <c r="H135" s="155">
        <v>35000</v>
      </c>
      <c r="I135" s="100">
        <v>4600</v>
      </c>
      <c r="J135" s="101">
        <v>4600</v>
      </c>
      <c r="K135" s="124">
        <v>2000</v>
      </c>
      <c r="L135" s="92">
        <f t="shared" si="245"/>
        <v>10600</v>
      </c>
      <c r="M135" s="124">
        <f t="shared" si="249"/>
        <v>8000</v>
      </c>
      <c r="N135" s="260">
        <v>21038.36</v>
      </c>
      <c r="O135" s="157">
        <v>21038.36</v>
      </c>
      <c r="P135" s="92">
        <f t="shared" si="253"/>
        <v>42076.72</v>
      </c>
      <c r="Q135" s="100">
        <v>4600</v>
      </c>
      <c r="R135" s="155">
        <v>35000</v>
      </c>
      <c r="S135" s="100">
        <v>4600</v>
      </c>
      <c r="T135" s="92">
        <f t="shared" si="242"/>
        <v>77076.72</v>
      </c>
      <c r="U135" s="92">
        <f t="shared" si="235"/>
        <v>9200</v>
      </c>
      <c r="V135" s="100">
        <f>G135</f>
        <v>6000</v>
      </c>
      <c r="W135" s="155">
        <v>35000</v>
      </c>
      <c r="X135" s="100">
        <f>K135</f>
        <v>2000</v>
      </c>
      <c r="Y135" s="92">
        <f t="shared" si="236"/>
        <v>44200</v>
      </c>
      <c r="Z135" s="92">
        <f t="shared" si="236"/>
        <v>8000</v>
      </c>
      <c r="AA135" s="353">
        <f>V135</f>
        <v>6000</v>
      </c>
      <c r="AB135" s="337"/>
      <c r="AC135" s="353">
        <f>X135</f>
        <v>2000</v>
      </c>
      <c r="AD135" s="232">
        <f t="shared" si="270"/>
        <v>8000</v>
      </c>
      <c r="AE135" s="92">
        <f t="shared" si="250"/>
        <v>8000</v>
      </c>
    </row>
    <row r="136" spans="1:31" ht="20.25" customHeight="1" x14ac:dyDescent="0.25">
      <c r="A136" s="143"/>
      <c r="B136" s="119"/>
      <c r="C136" s="119">
        <v>3292</v>
      </c>
      <c r="D136" s="119"/>
      <c r="E136" s="120" t="s">
        <v>141</v>
      </c>
      <c r="F136" s="153">
        <f>SUM(F137:F139)</f>
        <v>4500</v>
      </c>
      <c r="G136" s="153">
        <f t="shared" ref="G136:I136" si="280">SUM(G137:G139)</f>
        <v>700</v>
      </c>
      <c r="H136" s="153">
        <f t="shared" si="280"/>
        <v>6500</v>
      </c>
      <c r="I136" s="153">
        <f t="shared" si="280"/>
        <v>900</v>
      </c>
      <c r="J136" s="234">
        <f t="shared" ref="J136:K136" si="281">SUM(J137:J139)</f>
        <v>400</v>
      </c>
      <c r="K136" s="153">
        <f t="shared" si="281"/>
        <v>300</v>
      </c>
      <c r="L136" s="83">
        <f t="shared" si="245"/>
        <v>1600</v>
      </c>
      <c r="M136" s="355">
        <f t="shared" si="249"/>
        <v>1000</v>
      </c>
      <c r="N136" s="261">
        <f>SUM(N137:N139)</f>
        <v>3446.67</v>
      </c>
      <c r="O136" s="154">
        <f>SUM(O137:O139)</f>
        <v>3974.28</v>
      </c>
      <c r="P136" s="85">
        <f t="shared" si="253"/>
        <v>7420.9500000000007</v>
      </c>
      <c r="Q136" s="153">
        <f t="shared" ref="Q136:S136" si="282">SUM(Q137:Q139)</f>
        <v>700</v>
      </c>
      <c r="R136" s="153">
        <f t="shared" si="282"/>
        <v>6500</v>
      </c>
      <c r="S136" s="153">
        <f t="shared" si="282"/>
        <v>900</v>
      </c>
      <c r="T136" s="83">
        <f t="shared" si="242"/>
        <v>13920.95</v>
      </c>
      <c r="U136" s="83">
        <f t="shared" si="235"/>
        <v>1600</v>
      </c>
      <c r="V136" s="153">
        <f t="shared" ref="V136:X136" si="283">SUM(V137:V139)</f>
        <v>700</v>
      </c>
      <c r="W136" s="153">
        <f t="shared" si="283"/>
        <v>6500</v>
      </c>
      <c r="X136" s="153">
        <f t="shared" si="283"/>
        <v>400</v>
      </c>
      <c r="Y136" s="83">
        <f t="shared" si="236"/>
        <v>8100</v>
      </c>
      <c r="Z136" s="83">
        <f t="shared" si="236"/>
        <v>1100</v>
      </c>
      <c r="AA136" s="153">
        <f t="shared" ref="AA136:AC136" si="284">SUM(AA137:AA139)</f>
        <v>700</v>
      </c>
      <c r="AB136" s="234">
        <f t="shared" si="284"/>
        <v>0</v>
      </c>
      <c r="AC136" s="153">
        <f t="shared" si="284"/>
        <v>400</v>
      </c>
      <c r="AD136" s="231">
        <f t="shared" si="270"/>
        <v>1100</v>
      </c>
      <c r="AE136" s="83">
        <f t="shared" si="250"/>
        <v>1100</v>
      </c>
    </row>
    <row r="137" spans="1:31" ht="20.25" customHeight="1" x14ac:dyDescent="0.25">
      <c r="A137" s="86"/>
      <c r="B137" s="88"/>
      <c r="C137" s="88"/>
      <c r="D137" s="88">
        <v>32921</v>
      </c>
      <c r="E137" s="89" t="s">
        <v>142</v>
      </c>
      <c r="F137" s="146">
        <v>1000</v>
      </c>
      <c r="G137" s="91">
        <v>200</v>
      </c>
      <c r="H137" s="157">
        <v>1000</v>
      </c>
      <c r="I137" s="91">
        <v>100</v>
      </c>
      <c r="J137" s="149">
        <v>100</v>
      </c>
      <c r="K137" s="124">
        <v>0</v>
      </c>
      <c r="L137" s="92">
        <f t="shared" si="245"/>
        <v>300</v>
      </c>
      <c r="M137" s="124">
        <f t="shared" si="249"/>
        <v>200</v>
      </c>
      <c r="N137" s="260">
        <v>659.34</v>
      </c>
      <c r="O137" s="157">
        <v>659.34</v>
      </c>
      <c r="P137" s="92">
        <f t="shared" si="253"/>
        <v>1318.68</v>
      </c>
      <c r="Q137" s="100">
        <v>200</v>
      </c>
      <c r="R137" s="157">
        <v>1000</v>
      </c>
      <c r="S137" s="100">
        <v>100</v>
      </c>
      <c r="T137" s="92">
        <f t="shared" si="242"/>
        <v>2318.6800000000003</v>
      </c>
      <c r="U137" s="92">
        <f t="shared" si="235"/>
        <v>300</v>
      </c>
      <c r="V137" s="100">
        <f>G137</f>
        <v>200</v>
      </c>
      <c r="W137" s="157">
        <v>1000</v>
      </c>
      <c r="X137" s="100">
        <v>100</v>
      </c>
      <c r="Y137" s="92">
        <f t="shared" si="236"/>
        <v>1300</v>
      </c>
      <c r="Z137" s="92">
        <f t="shared" si="236"/>
        <v>300</v>
      </c>
      <c r="AA137" s="353">
        <f>V137</f>
        <v>200</v>
      </c>
      <c r="AB137" s="341"/>
      <c r="AC137" s="353">
        <f>X137</f>
        <v>100</v>
      </c>
      <c r="AD137" s="232">
        <f t="shared" si="270"/>
        <v>300</v>
      </c>
      <c r="AE137" s="92">
        <f t="shared" si="250"/>
        <v>300</v>
      </c>
    </row>
    <row r="138" spans="1:31" ht="20.25" customHeight="1" x14ac:dyDescent="0.25">
      <c r="A138" s="86"/>
      <c r="B138" s="88"/>
      <c r="C138" s="88"/>
      <c r="D138" s="88">
        <v>32922</v>
      </c>
      <c r="E138" s="89" t="s">
        <v>143</v>
      </c>
      <c r="F138" s="146">
        <v>0</v>
      </c>
      <c r="G138" s="91">
        <f t="shared" ref="G138" si="285">F138/7.5345</f>
        <v>0</v>
      </c>
      <c r="H138" s="157">
        <v>2000</v>
      </c>
      <c r="I138" s="91">
        <v>300</v>
      </c>
      <c r="J138" s="149">
        <f>300-200</f>
        <v>100</v>
      </c>
      <c r="K138" s="124">
        <v>100</v>
      </c>
      <c r="L138" s="92">
        <f t="shared" si="245"/>
        <v>300</v>
      </c>
      <c r="M138" s="124">
        <f t="shared" si="249"/>
        <v>100</v>
      </c>
      <c r="N138" s="260"/>
      <c r="O138" s="157"/>
      <c r="P138" s="92">
        <f t="shared" si="253"/>
        <v>0</v>
      </c>
      <c r="Q138" s="100">
        <f>P138/7.5345</f>
        <v>0</v>
      </c>
      <c r="R138" s="157">
        <v>2000</v>
      </c>
      <c r="S138" s="100">
        <v>300</v>
      </c>
      <c r="T138" s="92">
        <f t="shared" si="242"/>
        <v>2000</v>
      </c>
      <c r="U138" s="92">
        <f t="shared" si="235"/>
        <v>300</v>
      </c>
      <c r="V138" s="100">
        <f>G138</f>
        <v>0</v>
      </c>
      <c r="W138" s="157">
        <v>2000</v>
      </c>
      <c r="X138" s="100">
        <f>K138</f>
        <v>100</v>
      </c>
      <c r="Y138" s="92">
        <f t="shared" si="236"/>
        <v>2300</v>
      </c>
      <c r="Z138" s="92">
        <f t="shared" si="236"/>
        <v>100</v>
      </c>
      <c r="AA138" s="353">
        <f>V138</f>
        <v>0</v>
      </c>
      <c r="AB138" s="341"/>
      <c r="AC138" s="353">
        <f>X138</f>
        <v>100</v>
      </c>
      <c r="AD138" s="232">
        <f t="shared" si="270"/>
        <v>100</v>
      </c>
      <c r="AE138" s="92">
        <f t="shared" si="250"/>
        <v>100</v>
      </c>
    </row>
    <row r="139" spans="1:31" ht="20.25" customHeight="1" x14ac:dyDescent="0.25">
      <c r="A139" s="86"/>
      <c r="B139" s="88"/>
      <c r="C139" s="88"/>
      <c r="D139" s="88">
        <v>32923</v>
      </c>
      <c r="E139" s="89" t="s">
        <v>144</v>
      </c>
      <c r="F139" s="146">
        <v>3500</v>
      </c>
      <c r="G139" s="91">
        <v>500</v>
      </c>
      <c r="H139" s="157">
        <v>3500</v>
      </c>
      <c r="I139" s="91">
        <v>500</v>
      </c>
      <c r="J139" s="149">
        <f>500-300</f>
        <v>200</v>
      </c>
      <c r="K139" s="124">
        <v>200</v>
      </c>
      <c r="L139" s="92">
        <f t="shared" si="245"/>
        <v>1000</v>
      </c>
      <c r="M139" s="124">
        <f t="shared" si="249"/>
        <v>700</v>
      </c>
      <c r="N139" s="260">
        <v>2787.33</v>
      </c>
      <c r="O139" s="157">
        <v>3314.94</v>
      </c>
      <c r="P139" s="92">
        <f t="shared" si="253"/>
        <v>6102.27</v>
      </c>
      <c r="Q139" s="100">
        <v>500</v>
      </c>
      <c r="R139" s="157">
        <v>3500</v>
      </c>
      <c r="S139" s="100">
        <v>500</v>
      </c>
      <c r="T139" s="92">
        <f t="shared" si="242"/>
        <v>9602.27</v>
      </c>
      <c r="U139" s="92">
        <f t="shared" si="235"/>
        <v>1000</v>
      </c>
      <c r="V139" s="100">
        <f>G139</f>
        <v>500</v>
      </c>
      <c r="W139" s="157">
        <v>3500</v>
      </c>
      <c r="X139" s="100">
        <f>K139</f>
        <v>200</v>
      </c>
      <c r="Y139" s="92">
        <f t="shared" si="236"/>
        <v>4500</v>
      </c>
      <c r="Z139" s="92">
        <f t="shared" si="236"/>
        <v>700</v>
      </c>
      <c r="AA139" s="353">
        <f>V139</f>
        <v>500</v>
      </c>
      <c r="AB139" s="341"/>
      <c r="AC139" s="353">
        <f>X139</f>
        <v>200</v>
      </c>
      <c r="AD139" s="232">
        <f t="shared" si="270"/>
        <v>700</v>
      </c>
      <c r="AE139" s="92">
        <f t="shared" si="250"/>
        <v>700</v>
      </c>
    </row>
    <row r="140" spans="1:31" ht="20.25" customHeight="1" x14ac:dyDescent="0.25">
      <c r="A140" s="143"/>
      <c r="B140" s="119"/>
      <c r="C140" s="119">
        <v>3293</v>
      </c>
      <c r="D140" s="119"/>
      <c r="E140" s="120" t="s">
        <v>145</v>
      </c>
      <c r="F140" s="153">
        <f>SUM(F141)</f>
        <v>3000</v>
      </c>
      <c r="G140" s="153">
        <f t="shared" ref="G140:K140" si="286">SUM(G141)</f>
        <v>400</v>
      </c>
      <c r="H140" s="153">
        <f t="shared" si="286"/>
        <v>2000</v>
      </c>
      <c r="I140" s="153">
        <f t="shared" si="286"/>
        <v>300</v>
      </c>
      <c r="J140" s="234">
        <f t="shared" si="286"/>
        <v>100</v>
      </c>
      <c r="K140" s="153">
        <f t="shared" si="286"/>
        <v>100</v>
      </c>
      <c r="L140" s="83">
        <f t="shared" si="245"/>
        <v>700</v>
      </c>
      <c r="M140" s="355">
        <f t="shared" si="249"/>
        <v>500</v>
      </c>
      <c r="N140" s="261">
        <f>SUM(N141)</f>
        <v>979.81</v>
      </c>
      <c r="O140" s="154">
        <f>SUM(O141)</f>
        <v>0</v>
      </c>
      <c r="P140" s="85">
        <f t="shared" si="253"/>
        <v>979.81</v>
      </c>
      <c r="Q140" s="153">
        <f t="shared" ref="Q140:S140" si="287">SUM(Q141)</f>
        <v>400</v>
      </c>
      <c r="R140" s="153">
        <f t="shared" si="287"/>
        <v>2000</v>
      </c>
      <c r="S140" s="153">
        <f t="shared" si="287"/>
        <v>300</v>
      </c>
      <c r="T140" s="83">
        <f t="shared" si="242"/>
        <v>2979.81</v>
      </c>
      <c r="U140" s="83">
        <f t="shared" si="235"/>
        <v>700</v>
      </c>
      <c r="V140" s="153">
        <f t="shared" ref="V140:X140" si="288">SUM(V141)</f>
        <v>400</v>
      </c>
      <c r="W140" s="153">
        <f t="shared" si="288"/>
        <v>2000</v>
      </c>
      <c r="X140" s="153">
        <f t="shared" si="288"/>
        <v>100</v>
      </c>
      <c r="Y140" s="83">
        <f t="shared" si="236"/>
        <v>2700</v>
      </c>
      <c r="Z140" s="83">
        <f t="shared" si="236"/>
        <v>500</v>
      </c>
      <c r="AA140" s="153">
        <f t="shared" ref="AA140:AC140" si="289">SUM(AA141)</f>
        <v>400</v>
      </c>
      <c r="AB140" s="234">
        <f t="shared" si="289"/>
        <v>0</v>
      </c>
      <c r="AC140" s="153">
        <f t="shared" si="289"/>
        <v>100</v>
      </c>
      <c r="AD140" s="231">
        <f t="shared" si="270"/>
        <v>500</v>
      </c>
      <c r="AE140" s="83">
        <f t="shared" si="250"/>
        <v>500</v>
      </c>
    </row>
    <row r="141" spans="1:31" ht="20.25" customHeight="1" x14ac:dyDescent="0.25">
      <c r="A141" s="86"/>
      <c r="B141" s="88"/>
      <c r="C141" s="88"/>
      <c r="D141" s="88">
        <v>32931</v>
      </c>
      <c r="E141" s="89" t="s">
        <v>145</v>
      </c>
      <c r="F141" s="146">
        <v>3000</v>
      </c>
      <c r="G141" s="100">
        <v>400</v>
      </c>
      <c r="H141" s="155">
        <v>2000</v>
      </c>
      <c r="I141" s="100">
        <v>300</v>
      </c>
      <c r="J141" s="101">
        <f>300-200</f>
        <v>100</v>
      </c>
      <c r="K141" s="124">
        <v>100</v>
      </c>
      <c r="L141" s="92">
        <f t="shared" si="245"/>
        <v>700</v>
      </c>
      <c r="M141" s="124">
        <f t="shared" si="249"/>
        <v>500</v>
      </c>
      <c r="N141" s="260">
        <v>979.81</v>
      </c>
      <c r="O141" s="157"/>
      <c r="P141" s="92">
        <f t="shared" si="253"/>
        <v>979.81</v>
      </c>
      <c r="Q141" s="100">
        <v>400</v>
      </c>
      <c r="R141" s="155">
        <v>2000</v>
      </c>
      <c r="S141" s="100">
        <v>300</v>
      </c>
      <c r="T141" s="92">
        <f t="shared" si="242"/>
        <v>2979.81</v>
      </c>
      <c r="U141" s="92">
        <f t="shared" si="235"/>
        <v>700</v>
      </c>
      <c r="V141" s="100">
        <f>G141</f>
        <v>400</v>
      </c>
      <c r="W141" s="155">
        <v>2000</v>
      </c>
      <c r="X141" s="100">
        <f>K141</f>
        <v>100</v>
      </c>
      <c r="Y141" s="92">
        <f t="shared" si="236"/>
        <v>2700</v>
      </c>
      <c r="Z141" s="92">
        <f t="shared" si="236"/>
        <v>500</v>
      </c>
      <c r="AA141" s="353">
        <f>V141</f>
        <v>400</v>
      </c>
      <c r="AB141" s="337"/>
      <c r="AC141" s="353">
        <f>X141</f>
        <v>100</v>
      </c>
      <c r="AD141" s="232">
        <f t="shared" si="270"/>
        <v>500</v>
      </c>
      <c r="AE141" s="92">
        <f t="shared" si="250"/>
        <v>500</v>
      </c>
    </row>
    <row r="142" spans="1:31" ht="20.25" customHeight="1" x14ac:dyDescent="0.25">
      <c r="A142" s="143"/>
      <c r="B142" s="119"/>
      <c r="C142" s="119">
        <v>3294</v>
      </c>
      <c r="D142" s="119"/>
      <c r="E142" s="120" t="s">
        <v>146</v>
      </c>
      <c r="F142" s="153">
        <f>SUM(F143)</f>
        <v>10000</v>
      </c>
      <c r="G142" s="153">
        <f t="shared" ref="G142:K142" si="290">SUM(G143)</f>
        <v>1500</v>
      </c>
      <c r="H142" s="153">
        <f t="shared" si="290"/>
        <v>5000</v>
      </c>
      <c r="I142" s="153">
        <f t="shared" si="290"/>
        <v>700</v>
      </c>
      <c r="J142" s="234">
        <f t="shared" si="290"/>
        <v>700</v>
      </c>
      <c r="K142" s="153">
        <f t="shared" si="290"/>
        <v>500</v>
      </c>
      <c r="L142" s="83">
        <f t="shared" si="245"/>
        <v>2200</v>
      </c>
      <c r="M142" s="355">
        <f t="shared" si="249"/>
        <v>2000</v>
      </c>
      <c r="N142" s="261">
        <f>SUM(N143)</f>
        <v>4000.5</v>
      </c>
      <c r="O142" s="154">
        <f>SUM(O143)</f>
        <v>4000.5</v>
      </c>
      <c r="P142" s="85">
        <f t="shared" si="253"/>
        <v>8001</v>
      </c>
      <c r="Q142" s="153">
        <f t="shared" ref="Q142:S142" si="291">SUM(Q143)</f>
        <v>1300</v>
      </c>
      <c r="R142" s="153">
        <f t="shared" si="291"/>
        <v>5000</v>
      </c>
      <c r="S142" s="153">
        <f t="shared" si="291"/>
        <v>700</v>
      </c>
      <c r="T142" s="83">
        <f t="shared" si="242"/>
        <v>13001</v>
      </c>
      <c r="U142" s="83">
        <f t="shared" si="235"/>
        <v>2000</v>
      </c>
      <c r="V142" s="153">
        <f t="shared" ref="V142:X142" si="292">SUM(V143)</f>
        <v>1500</v>
      </c>
      <c r="W142" s="153">
        <f t="shared" si="292"/>
        <v>5000</v>
      </c>
      <c r="X142" s="153">
        <f t="shared" si="292"/>
        <v>500</v>
      </c>
      <c r="Y142" s="83">
        <f t="shared" si="236"/>
        <v>7000</v>
      </c>
      <c r="Z142" s="83">
        <f t="shared" si="236"/>
        <v>2000</v>
      </c>
      <c r="AA142" s="153">
        <f t="shared" ref="AA142:AC142" si="293">SUM(AA143)</f>
        <v>1500</v>
      </c>
      <c r="AB142" s="234">
        <f t="shared" si="293"/>
        <v>0</v>
      </c>
      <c r="AC142" s="153">
        <f t="shared" si="293"/>
        <v>500</v>
      </c>
      <c r="AD142" s="231">
        <f t="shared" si="270"/>
        <v>2000</v>
      </c>
      <c r="AE142" s="83">
        <f t="shared" si="250"/>
        <v>2000</v>
      </c>
    </row>
    <row r="143" spans="1:31" ht="20.25" customHeight="1" x14ac:dyDescent="0.25">
      <c r="A143" s="86"/>
      <c r="B143" s="88"/>
      <c r="C143" s="88"/>
      <c r="D143" s="88">
        <v>32941</v>
      </c>
      <c r="E143" s="89" t="s">
        <v>147</v>
      </c>
      <c r="F143" s="146">
        <v>10000</v>
      </c>
      <c r="G143" s="100">
        <v>1500</v>
      </c>
      <c r="H143" s="155">
        <v>5000</v>
      </c>
      <c r="I143" s="100">
        <v>700</v>
      </c>
      <c r="J143" s="101">
        <v>700</v>
      </c>
      <c r="K143" s="124">
        <v>500</v>
      </c>
      <c r="L143" s="92">
        <f t="shared" si="245"/>
        <v>2200</v>
      </c>
      <c r="M143" s="124">
        <f t="shared" si="249"/>
        <v>2000</v>
      </c>
      <c r="N143" s="260">
        <v>4000.5</v>
      </c>
      <c r="O143" s="157">
        <v>4000.5</v>
      </c>
      <c r="P143" s="92">
        <f t="shared" si="253"/>
        <v>8001</v>
      </c>
      <c r="Q143" s="100">
        <v>1300</v>
      </c>
      <c r="R143" s="155">
        <v>5000</v>
      </c>
      <c r="S143" s="100">
        <v>700</v>
      </c>
      <c r="T143" s="92">
        <f t="shared" si="242"/>
        <v>13001</v>
      </c>
      <c r="U143" s="92">
        <f t="shared" si="235"/>
        <v>2000</v>
      </c>
      <c r="V143" s="100">
        <f>G143</f>
        <v>1500</v>
      </c>
      <c r="W143" s="155">
        <v>5000</v>
      </c>
      <c r="X143" s="100">
        <f>K143</f>
        <v>500</v>
      </c>
      <c r="Y143" s="92">
        <f t="shared" si="236"/>
        <v>7000</v>
      </c>
      <c r="Z143" s="92">
        <f t="shared" si="236"/>
        <v>2000</v>
      </c>
      <c r="AA143" s="353">
        <f>V143</f>
        <v>1500</v>
      </c>
      <c r="AB143" s="337"/>
      <c r="AC143" s="353">
        <f>X143</f>
        <v>500</v>
      </c>
      <c r="AD143" s="232">
        <f t="shared" si="270"/>
        <v>2000</v>
      </c>
      <c r="AE143" s="92">
        <f t="shared" si="250"/>
        <v>2000</v>
      </c>
    </row>
    <row r="144" spans="1:31" ht="20.25" customHeight="1" x14ac:dyDescent="0.25">
      <c r="A144" s="143"/>
      <c r="B144" s="119"/>
      <c r="C144" s="119">
        <v>3295</v>
      </c>
      <c r="D144" s="119"/>
      <c r="E144" s="120" t="s">
        <v>148</v>
      </c>
      <c r="F144" s="153">
        <f>SUM(F145:F148)</f>
        <v>9000</v>
      </c>
      <c r="G144" s="153">
        <f t="shared" ref="G144:I144" si="294">SUM(G145:G148)</f>
        <v>2300</v>
      </c>
      <c r="H144" s="153">
        <f t="shared" si="294"/>
        <v>5000</v>
      </c>
      <c r="I144" s="153">
        <f t="shared" si="294"/>
        <v>700</v>
      </c>
      <c r="J144" s="234">
        <f t="shared" ref="J144:K144" si="295">SUM(J145:J148)</f>
        <v>700</v>
      </c>
      <c r="K144" s="153">
        <f t="shared" si="295"/>
        <v>100</v>
      </c>
      <c r="L144" s="83">
        <f t="shared" si="245"/>
        <v>3000</v>
      </c>
      <c r="M144" s="355">
        <f t="shared" si="249"/>
        <v>2400</v>
      </c>
      <c r="N144" s="261">
        <f>SUM(N145:N148)</f>
        <v>0</v>
      </c>
      <c r="O144" s="154">
        <f>SUM(O145:O148)</f>
        <v>0</v>
      </c>
      <c r="P144" s="85">
        <f t="shared" si="253"/>
        <v>0</v>
      </c>
      <c r="Q144" s="153">
        <f t="shared" ref="Q144:S144" si="296">SUM(Q145:Q148)</f>
        <v>1300</v>
      </c>
      <c r="R144" s="153">
        <f t="shared" si="296"/>
        <v>5000</v>
      </c>
      <c r="S144" s="153">
        <f t="shared" si="296"/>
        <v>700</v>
      </c>
      <c r="T144" s="83">
        <f t="shared" si="242"/>
        <v>5000</v>
      </c>
      <c r="U144" s="83">
        <f t="shared" ref="U144:U175" si="297">S144+Q144</f>
        <v>2000</v>
      </c>
      <c r="V144" s="153">
        <f t="shared" ref="V144:X144" si="298">SUM(V145:V148)</f>
        <v>2300</v>
      </c>
      <c r="W144" s="153">
        <f t="shared" si="298"/>
        <v>5000</v>
      </c>
      <c r="X144" s="153">
        <f t="shared" si="298"/>
        <v>100</v>
      </c>
      <c r="Y144" s="83">
        <f t="shared" ref="Y144:Z175" si="299">W144+U144</f>
        <v>7000</v>
      </c>
      <c r="Z144" s="83">
        <f t="shared" si="299"/>
        <v>2400</v>
      </c>
      <c r="AA144" s="153">
        <f t="shared" ref="AA144:AC144" si="300">SUM(AA145:AA148)</f>
        <v>2300</v>
      </c>
      <c r="AB144" s="234">
        <f t="shared" si="300"/>
        <v>0</v>
      </c>
      <c r="AC144" s="153">
        <f t="shared" si="300"/>
        <v>100</v>
      </c>
      <c r="AD144" s="231">
        <f t="shared" si="270"/>
        <v>2400</v>
      </c>
      <c r="AE144" s="83">
        <f t="shared" si="250"/>
        <v>2400</v>
      </c>
    </row>
    <row r="145" spans="1:31" ht="20.25" customHeight="1" x14ac:dyDescent="0.25">
      <c r="A145" s="86"/>
      <c r="B145" s="88"/>
      <c r="C145" s="88"/>
      <c r="D145" s="88">
        <v>32951</v>
      </c>
      <c r="E145" s="89" t="s">
        <v>149</v>
      </c>
      <c r="F145" s="100">
        <v>1000</v>
      </c>
      <c r="G145" s="100">
        <v>200</v>
      </c>
      <c r="H145" s="100"/>
      <c r="I145" s="100">
        <f t="shared" ref="I145:J148" si="301">H145/7.5345</f>
        <v>0</v>
      </c>
      <c r="J145" s="101">
        <f t="shared" si="301"/>
        <v>0</v>
      </c>
      <c r="K145" s="124">
        <v>50</v>
      </c>
      <c r="L145" s="92">
        <f t="shared" si="245"/>
        <v>200</v>
      </c>
      <c r="M145" s="124">
        <f t="shared" si="249"/>
        <v>250</v>
      </c>
      <c r="N145" s="249"/>
      <c r="O145" s="163"/>
      <c r="P145" s="92">
        <f t="shared" si="253"/>
        <v>0</v>
      </c>
      <c r="Q145" s="100">
        <v>200</v>
      </c>
      <c r="R145" s="100"/>
      <c r="S145" s="100">
        <f t="shared" ref="S145:S148" si="302">R145/7.5345</f>
        <v>0</v>
      </c>
      <c r="T145" s="92">
        <f t="shared" si="242"/>
        <v>0</v>
      </c>
      <c r="U145" s="92">
        <f t="shared" si="297"/>
        <v>200</v>
      </c>
      <c r="V145" s="100">
        <f>G145</f>
        <v>200</v>
      </c>
      <c r="W145" s="100"/>
      <c r="X145" s="100">
        <f>K145</f>
        <v>50</v>
      </c>
      <c r="Y145" s="92">
        <f t="shared" si="299"/>
        <v>200</v>
      </c>
      <c r="Z145" s="92">
        <f t="shared" si="299"/>
        <v>250</v>
      </c>
      <c r="AA145" s="353">
        <f>V145</f>
        <v>200</v>
      </c>
      <c r="AB145" s="101"/>
      <c r="AC145" s="353">
        <f>X145</f>
        <v>50</v>
      </c>
      <c r="AD145" s="232">
        <f t="shared" si="270"/>
        <v>250</v>
      </c>
      <c r="AE145" s="92">
        <f t="shared" si="250"/>
        <v>250</v>
      </c>
    </row>
    <row r="146" spans="1:31" ht="20.25" customHeight="1" x14ac:dyDescent="0.25">
      <c r="A146" s="86"/>
      <c r="B146" s="88"/>
      <c r="C146" s="88"/>
      <c r="D146" s="88">
        <v>32952</v>
      </c>
      <c r="E146" s="89" t="s">
        <v>150</v>
      </c>
      <c r="F146" s="100"/>
      <c r="G146" s="100">
        <f t="shared" ref="G146" si="303">F146/7.5345</f>
        <v>0</v>
      </c>
      <c r="H146" s="100"/>
      <c r="I146" s="100">
        <f t="shared" si="301"/>
        <v>0</v>
      </c>
      <c r="J146" s="101">
        <f t="shared" si="301"/>
        <v>0</v>
      </c>
      <c r="K146" s="124">
        <v>0</v>
      </c>
      <c r="L146" s="92">
        <f t="shared" si="245"/>
        <v>0</v>
      </c>
      <c r="M146" s="124">
        <f t="shared" si="249"/>
        <v>0</v>
      </c>
      <c r="N146" s="249"/>
      <c r="O146" s="163"/>
      <c r="P146" s="92">
        <f t="shared" si="253"/>
        <v>0</v>
      </c>
      <c r="Q146" s="100">
        <f>P146/7.5345</f>
        <v>0</v>
      </c>
      <c r="R146" s="100"/>
      <c r="S146" s="100">
        <f t="shared" si="302"/>
        <v>0</v>
      </c>
      <c r="T146" s="92">
        <f t="shared" ref="T146:T177" si="304">R146+P146</f>
        <v>0</v>
      </c>
      <c r="U146" s="92">
        <f t="shared" si="297"/>
        <v>0</v>
      </c>
      <c r="V146" s="100">
        <f>G146</f>
        <v>0</v>
      </c>
      <c r="W146" s="100"/>
      <c r="X146" s="100">
        <f>K146</f>
        <v>0</v>
      </c>
      <c r="Y146" s="92">
        <f t="shared" si="299"/>
        <v>0</v>
      </c>
      <c r="Z146" s="92">
        <f t="shared" si="299"/>
        <v>0</v>
      </c>
      <c r="AA146" s="353">
        <f>V146</f>
        <v>0</v>
      </c>
      <c r="AB146" s="101"/>
      <c r="AC146" s="353">
        <f>X146</f>
        <v>0</v>
      </c>
      <c r="AD146" s="232">
        <f t="shared" si="270"/>
        <v>0</v>
      </c>
      <c r="AE146" s="92">
        <f t="shared" si="250"/>
        <v>0</v>
      </c>
    </row>
    <row r="147" spans="1:31" ht="20.25" customHeight="1" x14ac:dyDescent="0.25">
      <c r="A147" s="86"/>
      <c r="B147" s="88"/>
      <c r="C147" s="88"/>
      <c r="D147" s="175">
        <v>32955</v>
      </c>
      <c r="E147" s="89" t="s">
        <v>151</v>
      </c>
      <c r="F147" s="177">
        <v>7000</v>
      </c>
      <c r="G147" s="100">
        <v>2000</v>
      </c>
      <c r="H147" s="177">
        <v>5000</v>
      </c>
      <c r="I147" s="100">
        <v>700</v>
      </c>
      <c r="J147" s="101">
        <v>700</v>
      </c>
      <c r="K147" s="124">
        <v>0</v>
      </c>
      <c r="L147" s="92">
        <f t="shared" si="245"/>
        <v>2700</v>
      </c>
      <c r="M147" s="124">
        <f t="shared" si="249"/>
        <v>2000</v>
      </c>
      <c r="N147" s="266"/>
      <c r="O147" s="178"/>
      <c r="P147" s="92">
        <f t="shared" si="253"/>
        <v>0</v>
      </c>
      <c r="Q147" s="100">
        <v>1000</v>
      </c>
      <c r="R147" s="177">
        <v>5000</v>
      </c>
      <c r="S147" s="100">
        <v>700</v>
      </c>
      <c r="T147" s="92">
        <f t="shared" si="304"/>
        <v>5000</v>
      </c>
      <c r="U147" s="92">
        <f t="shared" si="297"/>
        <v>1700</v>
      </c>
      <c r="V147" s="100">
        <f>G147</f>
        <v>2000</v>
      </c>
      <c r="W147" s="177">
        <v>5000</v>
      </c>
      <c r="X147" s="100">
        <f>K147</f>
        <v>0</v>
      </c>
      <c r="Y147" s="92">
        <f t="shared" si="299"/>
        <v>6700</v>
      </c>
      <c r="Z147" s="92">
        <f t="shared" si="299"/>
        <v>2000</v>
      </c>
      <c r="AA147" s="353">
        <f>V147</f>
        <v>2000</v>
      </c>
      <c r="AB147" s="342"/>
      <c r="AC147" s="353">
        <f>X147</f>
        <v>0</v>
      </c>
      <c r="AD147" s="232">
        <f t="shared" si="270"/>
        <v>2000</v>
      </c>
      <c r="AE147" s="92">
        <f t="shared" si="250"/>
        <v>2000</v>
      </c>
    </row>
    <row r="148" spans="1:31" ht="20.25" customHeight="1" x14ac:dyDescent="0.25">
      <c r="A148" s="86"/>
      <c r="B148" s="88"/>
      <c r="C148" s="88"/>
      <c r="D148" s="88">
        <v>32954</v>
      </c>
      <c r="E148" s="89" t="s">
        <v>152</v>
      </c>
      <c r="F148" s="155">
        <v>1000</v>
      </c>
      <c r="G148" s="100">
        <v>100</v>
      </c>
      <c r="H148" s="155"/>
      <c r="I148" s="100">
        <f t="shared" si="301"/>
        <v>0</v>
      </c>
      <c r="J148" s="101">
        <f t="shared" si="301"/>
        <v>0</v>
      </c>
      <c r="K148" s="124">
        <v>50</v>
      </c>
      <c r="L148" s="92">
        <f t="shared" ref="L148:L179" si="305">I148+G148</f>
        <v>100</v>
      </c>
      <c r="M148" s="124">
        <f t="shared" si="249"/>
        <v>150</v>
      </c>
      <c r="N148" s="260"/>
      <c r="O148" s="157"/>
      <c r="P148" s="92">
        <f t="shared" si="253"/>
        <v>0</v>
      </c>
      <c r="Q148" s="100">
        <v>100</v>
      </c>
      <c r="R148" s="155"/>
      <c r="S148" s="100">
        <f t="shared" si="302"/>
        <v>0</v>
      </c>
      <c r="T148" s="92">
        <f t="shared" si="304"/>
        <v>0</v>
      </c>
      <c r="U148" s="92">
        <f t="shared" si="297"/>
        <v>100</v>
      </c>
      <c r="V148" s="100">
        <f>G148</f>
        <v>100</v>
      </c>
      <c r="W148" s="155"/>
      <c r="X148" s="100">
        <f>K148</f>
        <v>50</v>
      </c>
      <c r="Y148" s="92">
        <f t="shared" si="299"/>
        <v>100</v>
      </c>
      <c r="Z148" s="92">
        <f t="shared" si="299"/>
        <v>150</v>
      </c>
      <c r="AA148" s="353">
        <f>V148</f>
        <v>100</v>
      </c>
      <c r="AB148" s="337"/>
      <c r="AC148" s="353">
        <f>X148</f>
        <v>50</v>
      </c>
      <c r="AD148" s="232">
        <f t="shared" si="270"/>
        <v>150</v>
      </c>
      <c r="AE148" s="92">
        <f t="shared" si="250"/>
        <v>150</v>
      </c>
    </row>
    <row r="149" spans="1:31" ht="20.25" customHeight="1" x14ac:dyDescent="0.25">
      <c r="A149" s="143"/>
      <c r="B149" s="119"/>
      <c r="C149" s="119">
        <v>3299</v>
      </c>
      <c r="D149" s="119"/>
      <c r="E149" s="120" t="s">
        <v>138</v>
      </c>
      <c r="F149" s="153">
        <f>SUM(F150:F151)</f>
        <v>10500</v>
      </c>
      <c r="G149" s="153">
        <f t="shared" ref="G149:I149" si="306">SUM(G150:G151)</f>
        <v>1100</v>
      </c>
      <c r="H149" s="153">
        <f t="shared" si="306"/>
        <v>2000</v>
      </c>
      <c r="I149" s="153">
        <f t="shared" si="306"/>
        <v>200</v>
      </c>
      <c r="J149" s="234">
        <f t="shared" ref="J149:K149" si="307">SUM(J150:J151)</f>
        <v>100</v>
      </c>
      <c r="K149" s="153">
        <f t="shared" si="307"/>
        <v>100</v>
      </c>
      <c r="L149" s="83">
        <f t="shared" si="305"/>
        <v>1300</v>
      </c>
      <c r="M149" s="355">
        <f t="shared" si="249"/>
        <v>1200</v>
      </c>
      <c r="N149" s="261">
        <f>SUM(N150:N151)</f>
        <v>0</v>
      </c>
      <c r="O149" s="154">
        <f>SUM(O150:O151)</f>
        <v>0</v>
      </c>
      <c r="P149" s="85">
        <f t="shared" si="253"/>
        <v>0</v>
      </c>
      <c r="Q149" s="153">
        <f t="shared" ref="Q149:S149" si="308">SUM(Q150:Q151)</f>
        <v>1400</v>
      </c>
      <c r="R149" s="153">
        <f t="shared" si="308"/>
        <v>2000</v>
      </c>
      <c r="S149" s="153">
        <f t="shared" si="308"/>
        <v>200</v>
      </c>
      <c r="T149" s="83">
        <f t="shared" si="304"/>
        <v>2000</v>
      </c>
      <c r="U149" s="83">
        <f t="shared" si="297"/>
        <v>1600</v>
      </c>
      <c r="V149" s="153">
        <f t="shared" ref="V149:X149" si="309">SUM(V150:V151)</f>
        <v>1100</v>
      </c>
      <c r="W149" s="153">
        <f t="shared" si="309"/>
        <v>2000</v>
      </c>
      <c r="X149" s="153">
        <f t="shared" si="309"/>
        <v>100</v>
      </c>
      <c r="Y149" s="83">
        <f t="shared" si="299"/>
        <v>3600</v>
      </c>
      <c r="Z149" s="83">
        <f t="shared" si="299"/>
        <v>1200</v>
      </c>
      <c r="AA149" s="153">
        <f t="shared" ref="AA149:AC149" si="310">SUM(AA150:AA151)</f>
        <v>1100</v>
      </c>
      <c r="AB149" s="234">
        <f t="shared" si="310"/>
        <v>0</v>
      </c>
      <c r="AC149" s="153">
        <f t="shared" si="310"/>
        <v>100</v>
      </c>
      <c r="AD149" s="231">
        <f t="shared" si="270"/>
        <v>1200</v>
      </c>
      <c r="AE149" s="83">
        <f t="shared" si="250"/>
        <v>1200</v>
      </c>
    </row>
    <row r="150" spans="1:31" ht="20.25" customHeight="1" x14ac:dyDescent="0.25">
      <c r="A150" s="86"/>
      <c r="B150" s="88"/>
      <c r="C150" s="88"/>
      <c r="D150" s="88">
        <v>32991</v>
      </c>
      <c r="E150" s="89" t="s">
        <v>153</v>
      </c>
      <c r="F150" s="146">
        <v>500</v>
      </c>
      <c r="G150" s="100">
        <v>100</v>
      </c>
      <c r="H150" s="155"/>
      <c r="I150" s="100">
        <f t="shared" ref="I150:J150" si="311">H150/7.5345</f>
        <v>0</v>
      </c>
      <c r="J150" s="101">
        <f t="shared" si="311"/>
        <v>0</v>
      </c>
      <c r="K150" s="92"/>
      <c r="L150" s="92">
        <f t="shared" si="305"/>
        <v>100</v>
      </c>
      <c r="M150" s="124">
        <f t="shared" si="249"/>
        <v>100</v>
      </c>
      <c r="N150" s="260"/>
      <c r="O150" s="157"/>
      <c r="P150" s="92">
        <f t="shared" si="253"/>
        <v>0</v>
      </c>
      <c r="Q150" s="100">
        <v>100</v>
      </c>
      <c r="R150" s="155"/>
      <c r="S150" s="100">
        <f t="shared" ref="S150" si="312">R150/7.5345</f>
        <v>0</v>
      </c>
      <c r="T150" s="92">
        <f t="shared" si="304"/>
        <v>0</v>
      </c>
      <c r="U150" s="92">
        <f t="shared" si="297"/>
        <v>100</v>
      </c>
      <c r="V150" s="100">
        <f>G150</f>
        <v>100</v>
      </c>
      <c r="W150" s="155"/>
      <c r="X150" s="100">
        <f>K150</f>
        <v>0</v>
      </c>
      <c r="Y150" s="92">
        <f t="shared" si="299"/>
        <v>100</v>
      </c>
      <c r="Z150" s="92">
        <f t="shared" si="299"/>
        <v>100</v>
      </c>
      <c r="AA150" s="353">
        <f>V150</f>
        <v>100</v>
      </c>
      <c r="AB150" s="337"/>
      <c r="AC150" s="353">
        <f>X150</f>
        <v>0</v>
      </c>
      <c r="AD150" s="232">
        <f t="shared" si="270"/>
        <v>100</v>
      </c>
      <c r="AE150" s="92">
        <f t="shared" si="250"/>
        <v>100</v>
      </c>
    </row>
    <row r="151" spans="1:31" ht="20.25" customHeight="1" x14ac:dyDescent="0.25">
      <c r="A151" s="86"/>
      <c r="B151" s="88"/>
      <c r="C151" s="88"/>
      <c r="D151" s="88">
        <v>32999</v>
      </c>
      <c r="E151" s="89" t="s">
        <v>138</v>
      </c>
      <c r="F151" s="146">
        <v>10000</v>
      </c>
      <c r="G151" s="100">
        <v>1000</v>
      </c>
      <c r="H151" s="155">
        <v>2000</v>
      </c>
      <c r="I151" s="100">
        <v>200</v>
      </c>
      <c r="J151" s="101">
        <f>200-100</f>
        <v>100</v>
      </c>
      <c r="K151" s="124">
        <v>100</v>
      </c>
      <c r="L151" s="92">
        <f t="shared" si="305"/>
        <v>1200</v>
      </c>
      <c r="M151" s="124">
        <f t="shared" si="249"/>
        <v>1100</v>
      </c>
      <c r="N151" s="260"/>
      <c r="O151" s="157"/>
      <c r="P151" s="92">
        <f t="shared" si="253"/>
        <v>0</v>
      </c>
      <c r="Q151" s="100">
        <v>1300</v>
      </c>
      <c r="R151" s="155">
        <v>2000</v>
      </c>
      <c r="S151" s="100">
        <v>200</v>
      </c>
      <c r="T151" s="92">
        <f t="shared" si="304"/>
        <v>2000</v>
      </c>
      <c r="U151" s="92">
        <f t="shared" si="297"/>
        <v>1500</v>
      </c>
      <c r="V151" s="100">
        <f>G151</f>
        <v>1000</v>
      </c>
      <c r="W151" s="155">
        <v>2000</v>
      </c>
      <c r="X151" s="100">
        <f>K151</f>
        <v>100</v>
      </c>
      <c r="Y151" s="92">
        <f t="shared" si="299"/>
        <v>3500</v>
      </c>
      <c r="Z151" s="92">
        <f t="shared" si="299"/>
        <v>1100</v>
      </c>
      <c r="AA151" s="353">
        <f>V151</f>
        <v>1000</v>
      </c>
      <c r="AB151" s="337"/>
      <c r="AC151" s="353">
        <f>X151</f>
        <v>100</v>
      </c>
      <c r="AD151" s="232">
        <f t="shared" si="270"/>
        <v>1100</v>
      </c>
      <c r="AE151" s="92">
        <f t="shared" si="250"/>
        <v>1100</v>
      </c>
    </row>
    <row r="152" spans="1:31" ht="20.25" customHeight="1" x14ac:dyDescent="0.25">
      <c r="A152" s="64">
        <v>34</v>
      </c>
      <c r="B152" s="65"/>
      <c r="C152" s="65"/>
      <c r="D152" s="65"/>
      <c r="E152" s="66" t="s">
        <v>154</v>
      </c>
      <c r="F152" s="67">
        <f>F153+F156</f>
        <v>21000</v>
      </c>
      <c r="G152" s="67">
        <f t="shared" ref="G152:I152" si="313">G153+G156</f>
        <v>2900</v>
      </c>
      <c r="H152" s="67">
        <f t="shared" si="313"/>
        <v>10500</v>
      </c>
      <c r="I152" s="67">
        <f t="shared" si="313"/>
        <v>1300</v>
      </c>
      <c r="J152" s="236">
        <f t="shared" ref="J152:K152" si="314">J153+J156</f>
        <v>1100</v>
      </c>
      <c r="K152" s="67">
        <f t="shared" si="314"/>
        <v>500</v>
      </c>
      <c r="L152" s="68">
        <f t="shared" si="305"/>
        <v>4200</v>
      </c>
      <c r="M152" s="357">
        <f t="shared" si="249"/>
        <v>3400</v>
      </c>
      <c r="N152" s="246">
        <f>N153+N156</f>
        <v>7766.6900000000005</v>
      </c>
      <c r="O152" s="67">
        <f>O153+O156</f>
        <v>5676.89</v>
      </c>
      <c r="P152" s="68">
        <f t="shared" si="253"/>
        <v>13443.580000000002</v>
      </c>
      <c r="Q152" s="67">
        <f t="shared" ref="Q152:S152" si="315">Q153+Q156</f>
        <v>2900</v>
      </c>
      <c r="R152" s="67">
        <f t="shared" si="315"/>
        <v>10500</v>
      </c>
      <c r="S152" s="67">
        <f t="shared" si="315"/>
        <v>1300</v>
      </c>
      <c r="T152" s="68">
        <f t="shared" si="304"/>
        <v>23943.58</v>
      </c>
      <c r="U152" s="68">
        <f t="shared" si="297"/>
        <v>4200</v>
      </c>
      <c r="V152" s="67">
        <f t="shared" ref="V152:X152" si="316">V153+V156</f>
        <v>2900</v>
      </c>
      <c r="W152" s="67">
        <f t="shared" si="316"/>
        <v>10500</v>
      </c>
      <c r="X152" s="67">
        <f t="shared" si="316"/>
        <v>500</v>
      </c>
      <c r="Y152" s="68">
        <f t="shared" si="299"/>
        <v>14700</v>
      </c>
      <c r="Z152" s="68">
        <f t="shared" si="299"/>
        <v>3400</v>
      </c>
      <c r="AA152" s="67">
        <f t="shared" ref="AA152:AC152" si="317">AA153+AA156</f>
        <v>2900</v>
      </c>
      <c r="AB152" s="236">
        <f t="shared" si="317"/>
        <v>0</v>
      </c>
      <c r="AC152" s="67">
        <f t="shared" si="317"/>
        <v>500</v>
      </c>
      <c r="AD152" s="324">
        <f t="shared" si="270"/>
        <v>3400</v>
      </c>
      <c r="AE152" s="68">
        <f t="shared" si="250"/>
        <v>3400</v>
      </c>
    </row>
    <row r="153" spans="1:31" ht="20.25" customHeight="1" x14ac:dyDescent="0.25">
      <c r="A153" s="69"/>
      <c r="B153" s="70">
        <v>342</v>
      </c>
      <c r="C153" s="71"/>
      <c r="D153" s="71"/>
      <c r="E153" s="72" t="s">
        <v>155</v>
      </c>
      <c r="F153" s="73">
        <f>F154</f>
        <v>3000</v>
      </c>
      <c r="G153" s="73">
        <f t="shared" ref="G153:K153" si="318">G154</f>
        <v>400</v>
      </c>
      <c r="H153" s="73">
        <f t="shared" si="318"/>
        <v>3000</v>
      </c>
      <c r="I153" s="73">
        <f t="shared" si="318"/>
        <v>400</v>
      </c>
      <c r="J153" s="235">
        <f t="shared" si="318"/>
        <v>300</v>
      </c>
      <c r="K153" s="73">
        <f t="shared" si="318"/>
        <v>200</v>
      </c>
      <c r="L153" s="74">
        <f t="shared" si="305"/>
        <v>800</v>
      </c>
      <c r="M153" s="356">
        <f t="shared" si="249"/>
        <v>600</v>
      </c>
      <c r="N153" s="247">
        <f>N154</f>
        <v>228.06</v>
      </c>
      <c r="O153" s="73">
        <f>O154</f>
        <v>0</v>
      </c>
      <c r="P153" s="76">
        <f t="shared" si="253"/>
        <v>228.06</v>
      </c>
      <c r="Q153" s="73">
        <f t="shared" ref="Q153:S153" si="319">Q154</f>
        <v>400</v>
      </c>
      <c r="R153" s="73">
        <f t="shared" si="319"/>
        <v>3000</v>
      </c>
      <c r="S153" s="73">
        <f t="shared" si="319"/>
        <v>400</v>
      </c>
      <c r="T153" s="74">
        <f t="shared" si="304"/>
        <v>3228.06</v>
      </c>
      <c r="U153" s="74">
        <f t="shared" si="297"/>
        <v>800</v>
      </c>
      <c r="V153" s="73">
        <f t="shared" ref="V153:X153" si="320">V154</f>
        <v>400</v>
      </c>
      <c r="W153" s="73">
        <f t="shared" si="320"/>
        <v>3000</v>
      </c>
      <c r="X153" s="73">
        <f t="shared" si="320"/>
        <v>200</v>
      </c>
      <c r="Y153" s="74">
        <f t="shared" si="299"/>
        <v>3800</v>
      </c>
      <c r="Z153" s="74">
        <f t="shared" si="299"/>
        <v>600</v>
      </c>
      <c r="AA153" s="73">
        <f t="shared" ref="AA153:AC153" si="321">AA154</f>
        <v>400</v>
      </c>
      <c r="AB153" s="235">
        <f t="shared" si="321"/>
        <v>0</v>
      </c>
      <c r="AC153" s="73">
        <f t="shared" si="321"/>
        <v>200</v>
      </c>
      <c r="AD153" s="325">
        <f t="shared" si="270"/>
        <v>600</v>
      </c>
      <c r="AE153" s="74">
        <f t="shared" si="250"/>
        <v>600</v>
      </c>
    </row>
    <row r="154" spans="1:31" ht="20.25" customHeight="1" x14ac:dyDescent="0.25">
      <c r="A154" s="117"/>
      <c r="B154" s="118"/>
      <c r="C154" s="119">
        <v>3423</v>
      </c>
      <c r="D154" s="118"/>
      <c r="E154" s="120" t="s">
        <v>156</v>
      </c>
      <c r="F154" s="162">
        <f>SUM(F155)</f>
        <v>3000</v>
      </c>
      <c r="G154" s="162">
        <f t="shared" ref="G154:K154" si="322">SUM(G155)</f>
        <v>400</v>
      </c>
      <c r="H154" s="162">
        <f t="shared" si="322"/>
        <v>3000</v>
      </c>
      <c r="I154" s="162">
        <f t="shared" si="322"/>
        <v>400</v>
      </c>
      <c r="J154" s="230">
        <f t="shared" si="322"/>
        <v>300</v>
      </c>
      <c r="K154" s="162">
        <f t="shared" si="322"/>
        <v>200</v>
      </c>
      <c r="L154" s="83">
        <f t="shared" si="305"/>
        <v>800</v>
      </c>
      <c r="M154" s="355">
        <f t="shared" si="249"/>
        <v>600</v>
      </c>
      <c r="N154" s="264">
        <f>SUM(N155)</f>
        <v>228.06</v>
      </c>
      <c r="O154" s="140">
        <f>SUM(O155)</f>
        <v>0</v>
      </c>
      <c r="P154" s="85">
        <f t="shared" si="253"/>
        <v>228.06</v>
      </c>
      <c r="Q154" s="162">
        <f t="shared" ref="Q154:S154" si="323">SUM(Q155)</f>
        <v>400</v>
      </c>
      <c r="R154" s="162">
        <f t="shared" si="323"/>
        <v>3000</v>
      </c>
      <c r="S154" s="162">
        <f t="shared" si="323"/>
        <v>400</v>
      </c>
      <c r="T154" s="83">
        <f t="shared" si="304"/>
        <v>3228.06</v>
      </c>
      <c r="U154" s="83">
        <f t="shared" si="297"/>
        <v>800</v>
      </c>
      <c r="V154" s="162">
        <f t="shared" ref="V154:X154" si="324">SUM(V155)</f>
        <v>400</v>
      </c>
      <c r="W154" s="162">
        <f t="shared" si="324"/>
        <v>3000</v>
      </c>
      <c r="X154" s="162">
        <f t="shared" si="324"/>
        <v>200</v>
      </c>
      <c r="Y154" s="83">
        <f t="shared" si="299"/>
        <v>3800</v>
      </c>
      <c r="Z154" s="83">
        <f t="shared" si="299"/>
        <v>600</v>
      </c>
      <c r="AA154" s="162">
        <f t="shared" ref="AA154:AC154" si="325">SUM(AA155)</f>
        <v>400</v>
      </c>
      <c r="AB154" s="230">
        <f t="shared" si="325"/>
        <v>0</v>
      </c>
      <c r="AC154" s="162">
        <f t="shared" si="325"/>
        <v>200</v>
      </c>
      <c r="AD154" s="231">
        <f t="shared" si="270"/>
        <v>600</v>
      </c>
      <c r="AE154" s="83">
        <f t="shared" si="250"/>
        <v>600</v>
      </c>
    </row>
    <row r="155" spans="1:31" ht="24.75" customHeight="1" x14ac:dyDescent="0.25">
      <c r="A155" s="86"/>
      <c r="B155" s="88"/>
      <c r="C155" s="88"/>
      <c r="D155" s="88">
        <v>34233</v>
      </c>
      <c r="E155" s="89" t="s">
        <v>157</v>
      </c>
      <c r="F155" s="90">
        <v>3000</v>
      </c>
      <c r="G155" s="100">
        <v>400</v>
      </c>
      <c r="H155" s="100">
        <v>3000</v>
      </c>
      <c r="I155" s="100">
        <v>400</v>
      </c>
      <c r="J155" s="101">
        <f>400-100</f>
        <v>300</v>
      </c>
      <c r="K155" s="124">
        <v>200</v>
      </c>
      <c r="L155" s="92">
        <f t="shared" si="305"/>
        <v>800</v>
      </c>
      <c r="M155" s="124">
        <f t="shared" si="249"/>
        <v>600</v>
      </c>
      <c r="N155" s="249">
        <v>228.06</v>
      </c>
      <c r="O155" s="163"/>
      <c r="P155" s="92">
        <f t="shared" si="253"/>
        <v>228.06</v>
      </c>
      <c r="Q155" s="100">
        <v>400</v>
      </c>
      <c r="R155" s="100">
        <v>3000</v>
      </c>
      <c r="S155" s="100">
        <v>400</v>
      </c>
      <c r="T155" s="92">
        <f t="shared" si="304"/>
        <v>3228.06</v>
      </c>
      <c r="U155" s="92">
        <f t="shared" si="297"/>
        <v>800</v>
      </c>
      <c r="V155" s="100">
        <f>G155</f>
        <v>400</v>
      </c>
      <c r="W155" s="100">
        <v>3000</v>
      </c>
      <c r="X155" s="100">
        <f>K155</f>
        <v>200</v>
      </c>
      <c r="Y155" s="92">
        <f t="shared" si="299"/>
        <v>3800</v>
      </c>
      <c r="Z155" s="92">
        <f t="shared" si="299"/>
        <v>600</v>
      </c>
      <c r="AA155" s="353">
        <f>V155</f>
        <v>400</v>
      </c>
      <c r="AB155" s="101"/>
      <c r="AC155" s="353">
        <f>X155</f>
        <v>200</v>
      </c>
      <c r="AD155" s="232">
        <f t="shared" si="270"/>
        <v>600</v>
      </c>
      <c r="AE155" s="92">
        <f t="shared" si="250"/>
        <v>600</v>
      </c>
    </row>
    <row r="156" spans="1:31" ht="20.25" customHeight="1" x14ac:dyDescent="0.25">
      <c r="A156" s="69"/>
      <c r="B156" s="70">
        <v>343</v>
      </c>
      <c r="C156" s="71"/>
      <c r="D156" s="71"/>
      <c r="E156" s="72" t="s">
        <v>158</v>
      </c>
      <c r="F156" s="179">
        <f>F157+F159+F161</f>
        <v>18000</v>
      </c>
      <c r="G156" s="179">
        <f t="shared" ref="G156:I156" si="326">G157+G159+G161</f>
        <v>2500</v>
      </c>
      <c r="H156" s="179">
        <f t="shared" si="326"/>
        <v>7500</v>
      </c>
      <c r="I156" s="179">
        <f t="shared" si="326"/>
        <v>900</v>
      </c>
      <c r="J156" s="313">
        <f t="shared" ref="J156:K156" si="327">J157+J159+J161</f>
        <v>800</v>
      </c>
      <c r="K156" s="179">
        <f t="shared" si="327"/>
        <v>300</v>
      </c>
      <c r="L156" s="74">
        <f t="shared" si="305"/>
        <v>3400</v>
      </c>
      <c r="M156" s="356">
        <f t="shared" si="249"/>
        <v>2800</v>
      </c>
      <c r="N156" s="267">
        <f>N157+N159+N161</f>
        <v>7538.63</v>
      </c>
      <c r="O156" s="179">
        <f>O157+O159+O161</f>
        <v>5676.89</v>
      </c>
      <c r="P156" s="76">
        <f t="shared" si="253"/>
        <v>13215.52</v>
      </c>
      <c r="Q156" s="179">
        <f t="shared" ref="Q156:S156" si="328">Q157+Q159+Q161</f>
        <v>2500</v>
      </c>
      <c r="R156" s="179">
        <f t="shared" si="328"/>
        <v>7500</v>
      </c>
      <c r="S156" s="179">
        <f t="shared" si="328"/>
        <v>900</v>
      </c>
      <c r="T156" s="74">
        <f t="shared" si="304"/>
        <v>20715.52</v>
      </c>
      <c r="U156" s="74">
        <f t="shared" si="297"/>
        <v>3400</v>
      </c>
      <c r="V156" s="179">
        <f t="shared" ref="V156:X156" si="329">V157+V159+V161</f>
        <v>2500</v>
      </c>
      <c r="W156" s="179">
        <f t="shared" si="329"/>
        <v>7500</v>
      </c>
      <c r="X156" s="179">
        <f t="shared" si="329"/>
        <v>300</v>
      </c>
      <c r="Y156" s="74">
        <f t="shared" si="299"/>
        <v>10900</v>
      </c>
      <c r="Z156" s="74">
        <f t="shared" si="299"/>
        <v>2800</v>
      </c>
      <c r="AA156" s="179">
        <f t="shared" ref="AA156:AC156" si="330">AA157+AA159+AA161</f>
        <v>2500</v>
      </c>
      <c r="AB156" s="313">
        <f t="shared" si="330"/>
        <v>0</v>
      </c>
      <c r="AC156" s="179">
        <f t="shared" si="330"/>
        <v>300</v>
      </c>
      <c r="AD156" s="325">
        <f t="shared" si="270"/>
        <v>2800</v>
      </c>
      <c r="AE156" s="74">
        <f t="shared" si="250"/>
        <v>2800</v>
      </c>
    </row>
    <row r="157" spans="1:31" ht="20.25" customHeight="1" x14ac:dyDescent="0.25">
      <c r="A157" s="117"/>
      <c r="B157" s="118"/>
      <c r="C157" s="119">
        <v>3431</v>
      </c>
      <c r="D157" s="118"/>
      <c r="E157" s="120" t="s">
        <v>159</v>
      </c>
      <c r="F157" s="153">
        <f>SUM(F158)</f>
        <v>15000</v>
      </c>
      <c r="G157" s="153">
        <f t="shared" ref="G157:K157" si="331">SUM(G158)</f>
        <v>2000</v>
      </c>
      <c r="H157" s="153">
        <f t="shared" si="331"/>
        <v>5000</v>
      </c>
      <c r="I157" s="153">
        <f t="shared" si="331"/>
        <v>600</v>
      </c>
      <c r="J157" s="234">
        <f t="shared" si="331"/>
        <v>600</v>
      </c>
      <c r="K157" s="153">
        <f t="shared" si="331"/>
        <v>100</v>
      </c>
      <c r="L157" s="83">
        <f t="shared" si="305"/>
        <v>2600</v>
      </c>
      <c r="M157" s="355">
        <f t="shared" si="249"/>
        <v>2100</v>
      </c>
      <c r="N157" s="261">
        <f>SUM(N158)</f>
        <v>6288.95</v>
      </c>
      <c r="O157" s="154">
        <f>SUM(O158)</f>
        <v>5676.89</v>
      </c>
      <c r="P157" s="85">
        <f t="shared" si="253"/>
        <v>11965.84</v>
      </c>
      <c r="Q157" s="153">
        <f t="shared" ref="Q157:S157" si="332">SUM(Q158)</f>
        <v>2000</v>
      </c>
      <c r="R157" s="153">
        <f t="shared" si="332"/>
        <v>5000</v>
      </c>
      <c r="S157" s="153">
        <f t="shared" si="332"/>
        <v>600</v>
      </c>
      <c r="T157" s="83">
        <f t="shared" si="304"/>
        <v>16965.84</v>
      </c>
      <c r="U157" s="83">
        <f t="shared" si="297"/>
        <v>2600</v>
      </c>
      <c r="V157" s="153">
        <f t="shared" ref="V157:X157" si="333">SUM(V158)</f>
        <v>2000</v>
      </c>
      <c r="W157" s="153">
        <f t="shared" si="333"/>
        <v>5000</v>
      </c>
      <c r="X157" s="153">
        <f t="shared" si="333"/>
        <v>100</v>
      </c>
      <c r="Y157" s="83">
        <f t="shared" si="299"/>
        <v>7600</v>
      </c>
      <c r="Z157" s="83">
        <f t="shared" si="299"/>
        <v>2100</v>
      </c>
      <c r="AA157" s="153">
        <f t="shared" ref="AA157:AC157" si="334">SUM(AA158)</f>
        <v>2000</v>
      </c>
      <c r="AB157" s="234">
        <f t="shared" si="334"/>
        <v>0</v>
      </c>
      <c r="AC157" s="153">
        <f t="shared" si="334"/>
        <v>100</v>
      </c>
      <c r="AD157" s="231">
        <f t="shared" si="270"/>
        <v>2100</v>
      </c>
      <c r="AE157" s="83">
        <f t="shared" si="250"/>
        <v>2100</v>
      </c>
    </row>
    <row r="158" spans="1:31" ht="20.25" customHeight="1" x14ac:dyDescent="0.25">
      <c r="A158" s="86"/>
      <c r="B158" s="88"/>
      <c r="C158" s="88"/>
      <c r="D158" s="88">
        <v>34312</v>
      </c>
      <c r="E158" s="89" t="s">
        <v>160</v>
      </c>
      <c r="F158" s="146">
        <v>15000</v>
      </c>
      <c r="G158" s="100">
        <v>2000</v>
      </c>
      <c r="H158" s="155">
        <v>5000</v>
      </c>
      <c r="I158" s="100">
        <v>600</v>
      </c>
      <c r="J158" s="101">
        <v>600</v>
      </c>
      <c r="K158" s="124">
        <v>100</v>
      </c>
      <c r="L158" s="92">
        <f t="shared" si="305"/>
        <v>2600</v>
      </c>
      <c r="M158" s="124">
        <f t="shared" si="249"/>
        <v>2100</v>
      </c>
      <c r="N158" s="260">
        <v>6288.95</v>
      </c>
      <c r="O158" s="157">
        <v>5676.89</v>
      </c>
      <c r="P158" s="92">
        <f t="shared" si="253"/>
        <v>11965.84</v>
      </c>
      <c r="Q158" s="100">
        <v>2000</v>
      </c>
      <c r="R158" s="155">
        <v>5000</v>
      </c>
      <c r="S158" s="100">
        <v>600</v>
      </c>
      <c r="T158" s="92">
        <f t="shared" si="304"/>
        <v>16965.84</v>
      </c>
      <c r="U158" s="92">
        <f t="shared" si="297"/>
        <v>2600</v>
      </c>
      <c r="V158" s="100">
        <f>G158</f>
        <v>2000</v>
      </c>
      <c r="W158" s="155">
        <v>5000</v>
      </c>
      <c r="X158" s="100">
        <f>K158</f>
        <v>100</v>
      </c>
      <c r="Y158" s="92">
        <f t="shared" si="299"/>
        <v>7600</v>
      </c>
      <c r="Z158" s="92">
        <f t="shared" si="299"/>
        <v>2100</v>
      </c>
      <c r="AA158" s="353">
        <f>V158</f>
        <v>2000</v>
      </c>
      <c r="AB158" s="337"/>
      <c r="AC158" s="353">
        <f>X158</f>
        <v>100</v>
      </c>
      <c r="AD158" s="232">
        <f t="shared" si="270"/>
        <v>2100</v>
      </c>
      <c r="AE158" s="92">
        <f t="shared" si="250"/>
        <v>2100</v>
      </c>
    </row>
    <row r="159" spans="1:31" ht="20.25" customHeight="1" x14ac:dyDescent="0.25">
      <c r="A159" s="117"/>
      <c r="B159" s="118"/>
      <c r="C159" s="119">
        <v>3433</v>
      </c>
      <c r="D159" s="118"/>
      <c r="E159" s="120" t="s">
        <v>161</v>
      </c>
      <c r="F159" s="153">
        <f>SUM(F160)</f>
        <v>1000</v>
      </c>
      <c r="G159" s="153">
        <f t="shared" ref="G159:K159" si="335">SUM(G160)</f>
        <v>200</v>
      </c>
      <c r="H159" s="153">
        <f t="shared" si="335"/>
        <v>1000</v>
      </c>
      <c r="I159" s="153">
        <f t="shared" si="335"/>
        <v>100</v>
      </c>
      <c r="J159" s="234">
        <f t="shared" si="335"/>
        <v>100</v>
      </c>
      <c r="K159" s="153">
        <f t="shared" si="335"/>
        <v>100</v>
      </c>
      <c r="L159" s="83">
        <f t="shared" si="305"/>
        <v>300</v>
      </c>
      <c r="M159" s="355">
        <f t="shared" si="249"/>
        <v>300</v>
      </c>
      <c r="N159" s="261">
        <f>SUM(N160)</f>
        <v>437.18</v>
      </c>
      <c r="O159" s="154">
        <f>SUM(O160)</f>
        <v>0</v>
      </c>
      <c r="P159" s="85">
        <f t="shared" si="253"/>
        <v>437.18</v>
      </c>
      <c r="Q159" s="153">
        <f t="shared" ref="Q159:S159" si="336">SUM(Q160)</f>
        <v>200</v>
      </c>
      <c r="R159" s="153">
        <f t="shared" si="336"/>
        <v>1000</v>
      </c>
      <c r="S159" s="153">
        <f t="shared" si="336"/>
        <v>100</v>
      </c>
      <c r="T159" s="83">
        <f t="shared" si="304"/>
        <v>1437.18</v>
      </c>
      <c r="U159" s="83">
        <f t="shared" si="297"/>
        <v>300</v>
      </c>
      <c r="V159" s="153">
        <f t="shared" ref="V159:X159" si="337">SUM(V160)</f>
        <v>200</v>
      </c>
      <c r="W159" s="153">
        <f t="shared" si="337"/>
        <v>1000</v>
      </c>
      <c r="X159" s="153">
        <f t="shared" si="337"/>
        <v>100</v>
      </c>
      <c r="Y159" s="83">
        <f t="shared" si="299"/>
        <v>1300</v>
      </c>
      <c r="Z159" s="83">
        <f t="shared" si="299"/>
        <v>300</v>
      </c>
      <c r="AA159" s="153">
        <f t="shared" ref="AA159:AC159" si="338">SUM(AA160)</f>
        <v>200</v>
      </c>
      <c r="AB159" s="234">
        <f t="shared" si="338"/>
        <v>0</v>
      </c>
      <c r="AC159" s="153">
        <f t="shared" si="338"/>
        <v>100</v>
      </c>
      <c r="AD159" s="231">
        <f t="shared" si="270"/>
        <v>300</v>
      </c>
      <c r="AE159" s="83">
        <f t="shared" si="250"/>
        <v>300</v>
      </c>
    </row>
    <row r="160" spans="1:31" ht="20.25" customHeight="1" x14ac:dyDescent="0.25">
      <c r="A160" s="86"/>
      <c r="B160" s="88"/>
      <c r="C160" s="88"/>
      <c r="D160" s="88">
        <v>34339</v>
      </c>
      <c r="E160" s="89" t="s">
        <v>162</v>
      </c>
      <c r="F160" s="146">
        <v>1000</v>
      </c>
      <c r="G160" s="100">
        <v>200</v>
      </c>
      <c r="H160" s="155">
        <v>1000</v>
      </c>
      <c r="I160" s="100">
        <v>100</v>
      </c>
      <c r="J160" s="101">
        <v>100</v>
      </c>
      <c r="K160" s="124">
        <v>100</v>
      </c>
      <c r="L160" s="92">
        <f t="shared" si="305"/>
        <v>300</v>
      </c>
      <c r="M160" s="124">
        <f t="shared" si="249"/>
        <v>300</v>
      </c>
      <c r="N160" s="260">
        <v>437.18</v>
      </c>
      <c r="O160" s="157"/>
      <c r="P160" s="92">
        <f t="shared" si="253"/>
        <v>437.18</v>
      </c>
      <c r="Q160" s="100">
        <v>200</v>
      </c>
      <c r="R160" s="155">
        <v>1000</v>
      </c>
      <c r="S160" s="100">
        <v>100</v>
      </c>
      <c r="T160" s="92">
        <f t="shared" si="304"/>
        <v>1437.18</v>
      </c>
      <c r="U160" s="92">
        <f t="shared" si="297"/>
        <v>300</v>
      </c>
      <c r="V160" s="100">
        <f>G160</f>
        <v>200</v>
      </c>
      <c r="W160" s="155">
        <v>1000</v>
      </c>
      <c r="X160" s="100">
        <f>K160</f>
        <v>100</v>
      </c>
      <c r="Y160" s="92">
        <f t="shared" si="299"/>
        <v>1300</v>
      </c>
      <c r="Z160" s="92">
        <f t="shared" si="299"/>
        <v>300</v>
      </c>
      <c r="AA160" s="353">
        <f>V160</f>
        <v>200</v>
      </c>
      <c r="AB160" s="337"/>
      <c r="AC160" s="353">
        <f>X160</f>
        <v>100</v>
      </c>
      <c r="AD160" s="232">
        <f t="shared" si="270"/>
        <v>300</v>
      </c>
      <c r="AE160" s="92">
        <f t="shared" si="250"/>
        <v>300</v>
      </c>
    </row>
    <row r="161" spans="1:31" ht="20.25" customHeight="1" x14ac:dyDescent="0.25">
      <c r="A161" s="117"/>
      <c r="B161" s="118"/>
      <c r="C161" s="119">
        <v>3434</v>
      </c>
      <c r="D161" s="118"/>
      <c r="E161" s="120" t="s">
        <v>163</v>
      </c>
      <c r="F161" s="153">
        <f>SUM(F162)</f>
        <v>2000</v>
      </c>
      <c r="G161" s="153">
        <f t="shared" ref="G161:K161" si="339">SUM(G162)</f>
        <v>300</v>
      </c>
      <c r="H161" s="153">
        <f t="shared" si="339"/>
        <v>1500</v>
      </c>
      <c r="I161" s="153">
        <f t="shared" si="339"/>
        <v>200</v>
      </c>
      <c r="J161" s="234">
        <f t="shared" si="339"/>
        <v>100</v>
      </c>
      <c r="K161" s="153">
        <f t="shared" si="339"/>
        <v>100</v>
      </c>
      <c r="L161" s="83">
        <f t="shared" si="305"/>
        <v>500</v>
      </c>
      <c r="M161" s="355">
        <f t="shared" si="249"/>
        <v>400</v>
      </c>
      <c r="N161" s="261">
        <f>SUM(N162)</f>
        <v>812.5</v>
      </c>
      <c r="O161" s="154">
        <f>SUM(O162)</f>
        <v>0</v>
      </c>
      <c r="P161" s="85">
        <f t="shared" si="253"/>
        <v>812.5</v>
      </c>
      <c r="Q161" s="153">
        <f t="shared" ref="Q161:S161" si="340">SUM(Q162)</f>
        <v>300</v>
      </c>
      <c r="R161" s="153">
        <f t="shared" si="340"/>
        <v>1500</v>
      </c>
      <c r="S161" s="153">
        <f t="shared" si="340"/>
        <v>200</v>
      </c>
      <c r="T161" s="83">
        <f t="shared" si="304"/>
        <v>2312.5</v>
      </c>
      <c r="U161" s="83">
        <f t="shared" si="297"/>
        <v>500</v>
      </c>
      <c r="V161" s="153">
        <f t="shared" ref="V161:X161" si="341">SUM(V162)</f>
        <v>300</v>
      </c>
      <c r="W161" s="153">
        <f t="shared" si="341"/>
        <v>1500</v>
      </c>
      <c r="X161" s="153">
        <f t="shared" si="341"/>
        <v>100</v>
      </c>
      <c r="Y161" s="83">
        <f t="shared" si="299"/>
        <v>2000</v>
      </c>
      <c r="Z161" s="83">
        <f t="shared" si="299"/>
        <v>400</v>
      </c>
      <c r="AA161" s="153">
        <f t="shared" ref="AA161:AC161" si="342">SUM(AA162)</f>
        <v>300</v>
      </c>
      <c r="AB161" s="234">
        <f t="shared" si="342"/>
        <v>0</v>
      </c>
      <c r="AC161" s="153">
        <f t="shared" si="342"/>
        <v>100</v>
      </c>
      <c r="AD161" s="231">
        <f t="shared" si="270"/>
        <v>400</v>
      </c>
      <c r="AE161" s="83">
        <f t="shared" si="250"/>
        <v>400</v>
      </c>
    </row>
    <row r="162" spans="1:31" ht="20.25" customHeight="1" x14ac:dyDescent="0.25">
      <c r="A162" s="86"/>
      <c r="B162" s="88"/>
      <c r="C162" s="88"/>
      <c r="D162" s="88">
        <v>34349</v>
      </c>
      <c r="E162" s="89" t="s">
        <v>163</v>
      </c>
      <c r="F162" s="146">
        <v>2000</v>
      </c>
      <c r="G162" s="100">
        <v>300</v>
      </c>
      <c r="H162" s="155">
        <v>1500</v>
      </c>
      <c r="I162" s="100">
        <v>200</v>
      </c>
      <c r="J162" s="101">
        <f>200-100</f>
        <v>100</v>
      </c>
      <c r="K162" s="124">
        <v>100</v>
      </c>
      <c r="L162" s="92">
        <f t="shared" si="305"/>
        <v>500</v>
      </c>
      <c r="M162" s="124">
        <f t="shared" si="249"/>
        <v>400</v>
      </c>
      <c r="N162" s="260">
        <v>812.5</v>
      </c>
      <c r="O162" s="157"/>
      <c r="P162" s="92">
        <f t="shared" si="253"/>
        <v>812.5</v>
      </c>
      <c r="Q162" s="100">
        <v>300</v>
      </c>
      <c r="R162" s="155">
        <v>1500</v>
      </c>
      <c r="S162" s="100">
        <v>200</v>
      </c>
      <c r="T162" s="92">
        <f t="shared" si="304"/>
        <v>2312.5</v>
      </c>
      <c r="U162" s="92">
        <f t="shared" si="297"/>
        <v>500</v>
      </c>
      <c r="V162" s="100">
        <f>G162</f>
        <v>300</v>
      </c>
      <c r="W162" s="155">
        <v>1500</v>
      </c>
      <c r="X162" s="100">
        <f>K162</f>
        <v>100</v>
      </c>
      <c r="Y162" s="92">
        <f t="shared" si="299"/>
        <v>2000</v>
      </c>
      <c r="Z162" s="92">
        <f t="shared" si="299"/>
        <v>400</v>
      </c>
      <c r="AA162" s="353">
        <f>V162</f>
        <v>300</v>
      </c>
      <c r="AB162" s="337"/>
      <c r="AC162" s="353">
        <f>X162</f>
        <v>100</v>
      </c>
      <c r="AD162" s="232">
        <f t="shared" si="270"/>
        <v>400</v>
      </c>
      <c r="AE162" s="92">
        <f t="shared" si="250"/>
        <v>400</v>
      </c>
    </row>
    <row r="163" spans="1:31" ht="20.25" customHeight="1" x14ac:dyDescent="0.25">
      <c r="A163" s="64">
        <v>38</v>
      </c>
      <c r="B163" s="65"/>
      <c r="C163" s="65"/>
      <c r="D163" s="65"/>
      <c r="E163" s="66" t="s">
        <v>164</v>
      </c>
      <c r="F163" s="180">
        <f>F164</f>
        <v>2000</v>
      </c>
      <c r="G163" s="180">
        <f t="shared" ref="G163:K164" si="343">G164</f>
        <v>200</v>
      </c>
      <c r="H163" s="180">
        <f t="shared" si="343"/>
        <v>0</v>
      </c>
      <c r="I163" s="180">
        <f t="shared" si="343"/>
        <v>0</v>
      </c>
      <c r="J163" s="314">
        <f t="shared" si="343"/>
        <v>0</v>
      </c>
      <c r="K163" s="180">
        <f t="shared" si="343"/>
        <v>100</v>
      </c>
      <c r="L163" s="68">
        <f t="shared" si="305"/>
        <v>200</v>
      </c>
      <c r="M163" s="357">
        <f t="shared" si="249"/>
        <v>300</v>
      </c>
      <c r="N163" s="268">
        <f t="shared" ref="N163:O164" si="344">N164</f>
        <v>0</v>
      </c>
      <c r="O163" s="180">
        <f t="shared" si="344"/>
        <v>0</v>
      </c>
      <c r="P163" s="68">
        <f t="shared" si="253"/>
        <v>0</v>
      </c>
      <c r="Q163" s="180">
        <f t="shared" ref="Q163:S164" si="345">Q164</f>
        <v>200</v>
      </c>
      <c r="R163" s="180">
        <f t="shared" si="345"/>
        <v>0</v>
      </c>
      <c r="S163" s="180">
        <f t="shared" si="345"/>
        <v>0</v>
      </c>
      <c r="T163" s="68">
        <f t="shared" si="304"/>
        <v>0</v>
      </c>
      <c r="U163" s="68">
        <f t="shared" si="297"/>
        <v>200</v>
      </c>
      <c r="V163" s="180">
        <f t="shared" ref="V163:X164" si="346">V164</f>
        <v>200</v>
      </c>
      <c r="W163" s="180">
        <f t="shared" si="346"/>
        <v>0</v>
      </c>
      <c r="X163" s="180">
        <f t="shared" si="346"/>
        <v>100</v>
      </c>
      <c r="Y163" s="68">
        <f t="shared" si="299"/>
        <v>200</v>
      </c>
      <c r="Z163" s="68">
        <f t="shared" si="299"/>
        <v>300</v>
      </c>
      <c r="AA163" s="180">
        <f t="shared" ref="AA163:AC164" si="347">AA164</f>
        <v>200</v>
      </c>
      <c r="AB163" s="314">
        <f t="shared" si="347"/>
        <v>0</v>
      </c>
      <c r="AC163" s="180">
        <f t="shared" si="347"/>
        <v>100</v>
      </c>
      <c r="AD163" s="324">
        <f t="shared" si="270"/>
        <v>300</v>
      </c>
      <c r="AE163" s="68">
        <f t="shared" si="250"/>
        <v>300</v>
      </c>
    </row>
    <row r="164" spans="1:31" ht="20.25" customHeight="1" x14ac:dyDescent="0.25">
      <c r="A164" s="69"/>
      <c r="B164" s="70">
        <v>381</v>
      </c>
      <c r="C164" s="71"/>
      <c r="D164" s="71"/>
      <c r="E164" s="72" t="s">
        <v>165</v>
      </c>
      <c r="F164" s="179">
        <f>F165</f>
        <v>2000</v>
      </c>
      <c r="G164" s="179">
        <f t="shared" si="343"/>
        <v>200</v>
      </c>
      <c r="H164" s="179">
        <f t="shared" si="343"/>
        <v>0</v>
      </c>
      <c r="I164" s="179">
        <f t="shared" si="343"/>
        <v>0</v>
      </c>
      <c r="J164" s="313">
        <f t="shared" si="343"/>
        <v>0</v>
      </c>
      <c r="K164" s="179">
        <f t="shared" si="343"/>
        <v>100</v>
      </c>
      <c r="L164" s="74">
        <f t="shared" si="305"/>
        <v>200</v>
      </c>
      <c r="M164" s="356">
        <f t="shared" si="249"/>
        <v>300</v>
      </c>
      <c r="N164" s="267">
        <f t="shared" si="344"/>
        <v>0</v>
      </c>
      <c r="O164" s="179">
        <f t="shared" si="344"/>
        <v>0</v>
      </c>
      <c r="P164" s="76">
        <f t="shared" si="253"/>
        <v>0</v>
      </c>
      <c r="Q164" s="179">
        <f t="shared" si="345"/>
        <v>200</v>
      </c>
      <c r="R164" s="179">
        <f t="shared" si="345"/>
        <v>0</v>
      </c>
      <c r="S164" s="179">
        <f t="shared" si="345"/>
        <v>0</v>
      </c>
      <c r="T164" s="74">
        <f t="shared" si="304"/>
        <v>0</v>
      </c>
      <c r="U164" s="74">
        <f t="shared" si="297"/>
        <v>200</v>
      </c>
      <c r="V164" s="179">
        <f t="shared" si="346"/>
        <v>200</v>
      </c>
      <c r="W164" s="179">
        <f t="shared" si="346"/>
        <v>0</v>
      </c>
      <c r="X164" s="179">
        <f t="shared" si="346"/>
        <v>100</v>
      </c>
      <c r="Y164" s="74">
        <f t="shared" si="299"/>
        <v>200</v>
      </c>
      <c r="Z164" s="74">
        <f t="shared" si="299"/>
        <v>300</v>
      </c>
      <c r="AA164" s="179">
        <f t="shared" si="347"/>
        <v>200</v>
      </c>
      <c r="AB164" s="313">
        <f t="shared" si="347"/>
        <v>0</v>
      </c>
      <c r="AC164" s="179">
        <f t="shared" si="347"/>
        <v>100</v>
      </c>
      <c r="AD164" s="325">
        <f t="shared" si="270"/>
        <v>300</v>
      </c>
      <c r="AE164" s="74">
        <f t="shared" si="250"/>
        <v>300</v>
      </c>
    </row>
    <row r="165" spans="1:31" ht="20.25" customHeight="1" x14ac:dyDescent="0.25">
      <c r="A165" s="117"/>
      <c r="B165" s="118"/>
      <c r="C165" s="119">
        <v>3811</v>
      </c>
      <c r="D165" s="118"/>
      <c r="E165" s="120" t="s">
        <v>166</v>
      </c>
      <c r="F165" s="153">
        <f>SUM(F166)</f>
        <v>2000</v>
      </c>
      <c r="G165" s="153">
        <f t="shared" ref="G165:K165" si="348">SUM(G166)</f>
        <v>200</v>
      </c>
      <c r="H165" s="153">
        <f t="shared" si="348"/>
        <v>0</v>
      </c>
      <c r="I165" s="153">
        <f t="shared" si="348"/>
        <v>0</v>
      </c>
      <c r="J165" s="234">
        <f t="shared" si="348"/>
        <v>0</v>
      </c>
      <c r="K165" s="153">
        <f t="shared" si="348"/>
        <v>100</v>
      </c>
      <c r="L165" s="83">
        <f t="shared" si="305"/>
        <v>200</v>
      </c>
      <c r="M165" s="355">
        <f t="shared" si="249"/>
        <v>300</v>
      </c>
      <c r="N165" s="261">
        <f>SUM(N166)</f>
        <v>0</v>
      </c>
      <c r="O165" s="154">
        <f>SUM(O166)</f>
        <v>0</v>
      </c>
      <c r="P165" s="85">
        <f t="shared" si="253"/>
        <v>0</v>
      </c>
      <c r="Q165" s="153">
        <f t="shared" ref="Q165:S165" si="349">SUM(Q166)</f>
        <v>200</v>
      </c>
      <c r="R165" s="153">
        <f t="shared" si="349"/>
        <v>0</v>
      </c>
      <c r="S165" s="153">
        <f t="shared" si="349"/>
        <v>0</v>
      </c>
      <c r="T165" s="83">
        <f t="shared" si="304"/>
        <v>0</v>
      </c>
      <c r="U165" s="83">
        <f t="shared" si="297"/>
        <v>200</v>
      </c>
      <c r="V165" s="153">
        <f t="shared" ref="V165:X165" si="350">SUM(V166)</f>
        <v>200</v>
      </c>
      <c r="W165" s="153">
        <f t="shared" si="350"/>
        <v>0</v>
      </c>
      <c r="X165" s="153">
        <f t="shared" si="350"/>
        <v>100</v>
      </c>
      <c r="Y165" s="83">
        <f t="shared" si="299"/>
        <v>200</v>
      </c>
      <c r="Z165" s="83">
        <f t="shared" si="299"/>
        <v>300</v>
      </c>
      <c r="AA165" s="153">
        <f t="shared" ref="AA165:AC165" si="351">SUM(AA166)</f>
        <v>200</v>
      </c>
      <c r="AB165" s="234">
        <f t="shared" si="351"/>
        <v>0</v>
      </c>
      <c r="AC165" s="153">
        <f t="shared" si="351"/>
        <v>100</v>
      </c>
      <c r="AD165" s="231">
        <f t="shared" si="270"/>
        <v>300</v>
      </c>
      <c r="AE165" s="83">
        <f t="shared" si="250"/>
        <v>300</v>
      </c>
    </row>
    <row r="166" spans="1:31" ht="20.25" customHeight="1" x14ac:dyDescent="0.25">
      <c r="A166" s="86"/>
      <c r="B166" s="88"/>
      <c r="C166" s="88"/>
      <c r="D166" s="88">
        <v>38119</v>
      </c>
      <c r="E166" s="89" t="s">
        <v>167</v>
      </c>
      <c r="F166" s="146">
        <v>2000</v>
      </c>
      <c r="G166" s="100">
        <v>200</v>
      </c>
      <c r="H166" s="155"/>
      <c r="I166" s="100">
        <f>H166/7.5345</f>
        <v>0</v>
      </c>
      <c r="J166" s="101">
        <f>I166/7.5345</f>
        <v>0</v>
      </c>
      <c r="K166" s="124">
        <v>100</v>
      </c>
      <c r="L166" s="92">
        <f t="shared" si="305"/>
        <v>200</v>
      </c>
      <c r="M166" s="124">
        <f t="shared" si="249"/>
        <v>300</v>
      </c>
      <c r="N166" s="260"/>
      <c r="O166" s="157"/>
      <c r="P166" s="92">
        <f t="shared" si="253"/>
        <v>0</v>
      </c>
      <c r="Q166" s="100">
        <v>200</v>
      </c>
      <c r="R166" s="155"/>
      <c r="S166" s="100">
        <f>R166/7.5345</f>
        <v>0</v>
      </c>
      <c r="T166" s="92">
        <f t="shared" si="304"/>
        <v>0</v>
      </c>
      <c r="U166" s="92">
        <f t="shared" si="297"/>
        <v>200</v>
      </c>
      <c r="V166" s="100">
        <f>G166</f>
        <v>200</v>
      </c>
      <c r="W166" s="155"/>
      <c r="X166" s="100">
        <f>K166</f>
        <v>100</v>
      </c>
      <c r="Y166" s="92">
        <f t="shared" si="299"/>
        <v>200</v>
      </c>
      <c r="Z166" s="92">
        <f t="shared" si="299"/>
        <v>300</v>
      </c>
      <c r="AA166" s="353">
        <f>V166</f>
        <v>200</v>
      </c>
      <c r="AB166" s="337"/>
      <c r="AC166" s="353">
        <f>X166</f>
        <v>100</v>
      </c>
      <c r="AD166" s="232">
        <f t="shared" si="270"/>
        <v>300</v>
      </c>
      <c r="AE166" s="92">
        <f t="shared" si="250"/>
        <v>300</v>
      </c>
    </row>
    <row r="167" spans="1:31" ht="20.25" customHeight="1" x14ac:dyDescent="0.25">
      <c r="A167" s="113">
        <v>4</v>
      </c>
      <c r="B167" s="181"/>
      <c r="C167" s="181"/>
      <c r="D167" s="181"/>
      <c r="E167" s="115" t="s">
        <v>4</v>
      </c>
      <c r="F167" s="62">
        <f>F168</f>
        <v>47000</v>
      </c>
      <c r="G167" s="62">
        <f t="shared" ref="G167:K167" si="352">G168</f>
        <v>16300</v>
      </c>
      <c r="H167" s="62">
        <f t="shared" si="352"/>
        <v>25500</v>
      </c>
      <c r="I167" s="62">
        <f t="shared" si="352"/>
        <v>3400</v>
      </c>
      <c r="J167" s="238">
        <f t="shared" si="352"/>
        <v>1100</v>
      </c>
      <c r="K167" s="62">
        <f t="shared" si="352"/>
        <v>1200</v>
      </c>
      <c r="L167" s="63">
        <f t="shared" si="305"/>
        <v>19700</v>
      </c>
      <c r="M167" s="358">
        <f t="shared" si="249"/>
        <v>17500</v>
      </c>
      <c r="N167" s="269">
        <f>N168</f>
        <v>34141.33</v>
      </c>
      <c r="O167" s="182">
        <f>O168</f>
        <v>10687.5</v>
      </c>
      <c r="P167" s="63">
        <f t="shared" si="253"/>
        <v>44828.83</v>
      </c>
      <c r="Q167" s="62">
        <f t="shared" ref="Q167:S167" si="353">Q168</f>
        <v>5700</v>
      </c>
      <c r="R167" s="62">
        <f t="shared" si="353"/>
        <v>25500</v>
      </c>
      <c r="S167" s="62">
        <f t="shared" si="353"/>
        <v>6700</v>
      </c>
      <c r="T167" s="63">
        <f t="shared" si="304"/>
        <v>70328.83</v>
      </c>
      <c r="U167" s="63">
        <f t="shared" si="297"/>
        <v>12400</v>
      </c>
      <c r="V167" s="62">
        <f t="shared" ref="V167:X167" si="354">V168</f>
        <v>6400</v>
      </c>
      <c r="W167" s="62">
        <f t="shared" si="354"/>
        <v>25500</v>
      </c>
      <c r="X167" s="62">
        <f t="shared" si="354"/>
        <v>4300</v>
      </c>
      <c r="Y167" s="63">
        <f t="shared" si="299"/>
        <v>37900</v>
      </c>
      <c r="Z167" s="63">
        <f t="shared" si="299"/>
        <v>10700</v>
      </c>
      <c r="AA167" s="62">
        <f t="shared" ref="AA167:AC167" si="355">AA168</f>
        <v>6400</v>
      </c>
      <c r="AB167" s="238">
        <f t="shared" si="355"/>
        <v>0</v>
      </c>
      <c r="AC167" s="62">
        <f t="shared" si="355"/>
        <v>5300</v>
      </c>
      <c r="AD167" s="343">
        <f t="shared" si="270"/>
        <v>10700</v>
      </c>
      <c r="AE167" s="63">
        <f t="shared" si="250"/>
        <v>11700</v>
      </c>
    </row>
    <row r="168" spans="1:31" ht="20.25" customHeight="1" x14ac:dyDescent="0.25">
      <c r="A168" s="64">
        <v>42</v>
      </c>
      <c r="B168" s="65"/>
      <c r="C168" s="65"/>
      <c r="D168" s="65"/>
      <c r="E168" s="66" t="s">
        <v>168</v>
      </c>
      <c r="F168" s="67">
        <f>F169+F191+F194</f>
        <v>47000</v>
      </c>
      <c r="G168" s="67">
        <f t="shared" ref="G168:I168" si="356">G169+G191+G194</f>
        <v>16300</v>
      </c>
      <c r="H168" s="67">
        <f t="shared" si="356"/>
        <v>25500</v>
      </c>
      <c r="I168" s="67">
        <f t="shared" si="356"/>
        <v>3400</v>
      </c>
      <c r="J168" s="236">
        <f t="shared" ref="J168:K168" si="357">J169+J191+J194</f>
        <v>1100</v>
      </c>
      <c r="K168" s="67">
        <f t="shared" si="357"/>
        <v>1200</v>
      </c>
      <c r="L168" s="68">
        <f t="shared" si="305"/>
        <v>19700</v>
      </c>
      <c r="M168" s="357">
        <f t="shared" si="249"/>
        <v>17500</v>
      </c>
      <c r="N168" s="246">
        <f>N169+N191+N194</f>
        <v>34141.33</v>
      </c>
      <c r="O168" s="67">
        <f>O169+O191+O194</f>
        <v>10687.5</v>
      </c>
      <c r="P168" s="68">
        <f t="shared" si="253"/>
        <v>44828.83</v>
      </c>
      <c r="Q168" s="67">
        <f t="shared" ref="Q168:S168" si="358">Q169+Q191+Q194</f>
        <v>5700</v>
      </c>
      <c r="R168" s="67">
        <f t="shared" si="358"/>
        <v>25500</v>
      </c>
      <c r="S168" s="67">
        <f t="shared" si="358"/>
        <v>6700</v>
      </c>
      <c r="T168" s="68">
        <f t="shared" si="304"/>
        <v>70328.83</v>
      </c>
      <c r="U168" s="68">
        <f t="shared" si="297"/>
        <v>12400</v>
      </c>
      <c r="V168" s="67">
        <f t="shared" ref="V168:X168" si="359">V169+V191+V194</f>
        <v>6400</v>
      </c>
      <c r="W168" s="67">
        <f t="shared" si="359"/>
        <v>25500</v>
      </c>
      <c r="X168" s="67">
        <f t="shared" si="359"/>
        <v>4300</v>
      </c>
      <c r="Y168" s="68">
        <f t="shared" si="299"/>
        <v>37900</v>
      </c>
      <c r="Z168" s="68">
        <f t="shared" si="299"/>
        <v>10700</v>
      </c>
      <c r="AA168" s="67">
        <f t="shared" ref="AA168:AC168" si="360">AA169+AA191+AA194</f>
        <v>6400</v>
      </c>
      <c r="AB168" s="236">
        <f t="shared" si="360"/>
        <v>0</v>
      </c>
      <c r="AC168" s="67">
        <f t="shared" si="360"/>
        <v>5300</v>
      </c>
      <c r="AD168" s="324">
        <f t="shared" si="270"/>
        <v>10700</v>
      </c>
      <c r="AE168" s="68">
        <f t="shared" si="250"/>
        <v>11700</v>
      </c>
    </row>
    <row r="169" spans="1:31" ht="20.25" customHeight="1" x14ac:dyDescent="0.25">
      <c r="A169" s="69"/>
      <c r="B169" s="70">
        <v>422</v>
      </c>
      <c r="C169" s="71"/>
      <c r="D169" s="71"/>
      <c r="E169" s="72" t="s">
        <v>169</v>
      </c>
      <c r="F169" s="161">
        <f>F170+F175+F180+F185+F188</f>
        <v>37000</v>
      </c>
      <c r="G169" s="161">
        <f t="shared" ref="G169:I169" si="361">G170+G175+G180+G185+G188</f>
        <v>4800</v>
      </c>
      <c r="H169" s="161">
        <f t="shared" si="361"/>
        <v>22500</v>
      </c>
      <c r="I169" s="161">
        <f t="shared" si="361"/>
        <v>3000</v>
      </c>
      <c r="J169" s="237">
        <f t="shared" ref="J169:K169" si="362">J170+J175+J180+J185+J188</f>
        <v>900</v>
      </c>
      <c r="K169" s="161">
        <f t="shared" si="362"/>
        <v>900</v>
      </c>
      <c r="L169" s="74">
        <f t="shared" si="305"/>
        <v>7800</v>
      </c>
      <c r="M169" s="356">
        <f t="shared" si="249"/>
        <v>5700</v>
      </c>
      <c r="N169" s="263">
        <f>N170+N175+N180+N185+N188</f>
        <v>34141.33</v>
      </c>
      <c r="O169" s="161">
        <f>O170+O175+O180+O185+O188</f>
        <v>10687.5</v>
      </c>
      <c r="P169" s="76">
        <f t="shared" si="253"/>
        <v>44828.83</v>
      </c>
      <c r="Q169" s="161">
        <f t="shared" ref="Q169:S169" si="363">Q170+Q175+Q180+Q185+Q188</f>
        <v>4500</v>
      </c>
      <c r="R169" s="161">
        <f t="shared" si="363"/>
        <v>22500</v>
      </c>
      <c r="S169" s="161">
        <f t="shared" si="363"/>
        <v>6300</v>
      </c>
      <c r="T169" s="74">
        <f t="shared" si="304"/>
        <v>67328.83</v>
      </c>
      <c r="U169" s="74">
        <f t="shared" si="297"/>
        <v>10800</v>
      </c>
      <c r="V169" s="161">
        <f t="shared" ref="V169:X169" si="364">V170+V175+V180+V185+V188</f>
        <v>4900</v>
      </c>
      <c r="W169" s="161">
        <f t="shared" si="364"/>
        <v>22500</v>
      </c>
      <c r="X169" s="161">
        <f t="shared" si="364"/>
        <v>4000</v>
      </c>
      <c r="Y169" s="74">
        <f t="shared" si="299"/>
        <v>33300</v>
      </c>
      <c r="Z169" s="74">
        <f t="shared" si="299"/>
        <v>8900</v>
      </c>
      <c r="AA169" s="161">
        <f t="shared" ref="AA169:AC169" si="365">AA170+AA175+AA180+AA185+AA188</f>
        <v>4900</v>
      </c>
      <c r="AB169" s="237">
        <f t="shared" si="365"/>
        <v>0</v>
      </c>
      <c r="AC169" s="161">
        <f t="shared" si="365"/>
        <v>4800</v>
      </c>
      <c r="AD169" s="325">
        <f t="shared" si="270"/>
        <v>8900</v>
      </c>
      <c r="AE169" s="74">
        <f t="shared" si="250"/>
        <v>9700</v>
      </c>
    </row>
    <row r="170" spans="1:31" ht="20.25" customHeight="1" x14ac:dyDescent="0.25">
      <c r="A170" s="117"/>
      <c r="B170" s="118"/>
      <c r="C170" s="119">
        <v>4221</v>
      </c>
      <c r="D170" s="118"/>
      <c r="E170" s="120" t="s">
        <v>170</v>
      </c>
      <c r="F170" s="162">
        <f>SUM(F171:F174)</f>
        <v>12000</v>
      </c>
      <c r="G170" s="162">
        <f t="shared" ref="G170:I170" si="366">SUM(G171:G174)</f>
        <v>1500</v>
      </c>
      <c r="H170" s="162">
        <f t="shared" si="366"/>
        <v>2500</v>
      </c>
      <c r="I170" s="162">
        <f t="shared" si="366"/>
        <v>300</v>
      </c>
      <c r="J170" s="230">
        <f t="shared" ref="J170:K170" si="367">SUM(J171:J174)</f>
        <v>200</v>
      </c>
      <c r="K170" s="162">
        <f t="shared" si="367"/>
        <v>200</v>
      </c>
      <c r="L170" s="83">
        <f t="shared" si="305"/>
        <v>1800</v>
      </c>
      <c r="M170" s="355">
        <f t="shared" si="249"/>
        <v>1700</v>
      </c>
      <c r="N170" s="264">
        <f>SUM(N171:N174)</f>
        <v>6187.5</v>
      </c>
      <c r="O170" s="140">
        <f>SUM(O171:O174)</f>
        <v>0</v>
      </c>
      <c r="P170" s="85">
        <f t="shared" si="253"/>
        <v>6187.5</v>
      </c>
      <c r="Q170" s="162">
        <f t="shared" ref="Q170:S170" si="368">SUM(Q171:Q174)</f>
        <v>1200</v>
      </c>
      <c r="R170" s="162">
        <f t="shared" si="368"/>
        <v>2500</v>
      </c>
      <c r="S170" s="162">
        <f t="shared" si="368"/>
        <v>300</v>
      </c>
      <c r="T170" s="83">
        <f t="shared" si="304"/>
        <v>8687.5</v>
      </c>
      <c r="U170" s="83">
        <f t="shared" si="297"/>
        <v>1500</v>
      </c>
      <c r="V170" s="162">
        <f t="shared" ref="V170:X170" si="369">SUM(V171:V174)</f>
        <v>1600</v>
      </c>
      <c r="W170" s="162">
        <f t="shared" si="369"/>
        <v>2500</v>
      </c>
      <c r="X170" s="162">
        <f t="shared" si="369"/>
        <v>300</v>
      </c>
      <c r="Y170" s="83">
        <f t="shared" si="299"/>
        <v>4000</v>
      </c>
      <c r="Z170" s="83">
        <f t="shared" si="299"/>
        <v>1900</v>
      </c>
      <c r="AA170" s="162">
        <f t="shared" ref="AA170:AC170" si="370">SUM(AA171:AA174)</f>
        <v>1600</v>
      </c>
      <c r="AB170" s="230">
        <f t="shared" si="370"/>
        <v>0</v>
      </c>
      <c r="AC170" s="162">
        <f t="shared" si="370"/>
        <v>300</v>
      </c>
      <c r="AD170" s="231">
        <f t="shared" si="270"/>
        <v>1900</v>
      </c>
      <c r="AE170" s="83">
        <f t="shared" si="250"/>
        <v>1900</v>
      </c>
    </row>
    <row r="171" spans="1:31" ht="20.25" customHeight="1" x14ac:dyDescent="0.25">
      <c r="A171" s="86"/>
      <c r="B171" s="88"/>
      <c r="C171" s="88"/>
      <c r="D171" s="88">
        <v>42211</v>
      </c>
      <c r="E171" s="89" t="s">
        <v>171</v>
      </c>
      <c r="F171" s="90">
        <v>10000</v>
      </c>
      <c r="G171" s="100">
        <v>1300</v>
      </c>
      <c r="H171" s="100">
        <v>2500</v>
      </c>
      <c r="I171" s="100">
        <v>300</v>
      </c>
      <c r="J171" s="101">
        <f>300-100</f>
        <v>200</v>
      </c>
      <c r="K171" s="124">
        <v>200</v>
      </c>
      <c r="L171" s="92">
        <f t="shared" si="305"/>
        <v>1600</v>
      </c>
      <c r="M171" s="124">
        <f t="shared" si="249"/>
        <v>1500</v>
      </c>
      <c r="N171" s="249">
        <v>6187.5</v>
      </c>
      <c r="O171" s="163"/>
      <c r="P171" s="92">
        <f t="shared" si="253"/>
        <v>6187.5</v>
      </c>
      <c r="Q171" s="164">
        <v>1000</v>
      </c>
      <c r="R171" s="100">
        <v>2500</v>
      </c>
      <c r="S171" s="100">
        <v>300</v>
      </c>
      <c r="T171" s="92">
        <f t="shared" si="304"/>
        <v>8687.5</v>
      </c>
      <c r="U171" s="92">
        <f t="shared" si="297"/>
        <v>1300</v>
      </c>
      <c r="V171" s="101">
        <f>G171</f>
        <v>1300</v>
      </c>
      <c r="W171" s="100">
        <v>2500</v>
      </c>
      <c r="X171" s="101">
        <f>K171</f>
        <v>200</v>
      </c>
      <c r="Y171" s="92">
        <f t="shared" si="299"/>
        <v>3800</v>
      </c>
      <c r="Z171" s="92">
        <f t="shared" si="299"/>
        <v>1500</v>
      </c>
      <c r="AA171" s="353">
        <f>V171</f>
        <v>1300</v>
      </c>
      <c r="AB171" s="101"/>
      <c r="AC171" s="353">
        <f>X171</f>
        <v>200</v>
      </c>
      <c r="AD171" s="232">
        <f t="shared" si="270"/>
        <v>1500</v>
      </c>
      <c r="AE171" s="92">
        <f t="shared" si="250"/>
        <v>1500</v>
      </c>
    </row>
    <row r="172" spans="1:31" ht="20.25" customHeight="1" x14ac:dyDescent="0.25">
      <c r="A172" s="86"/>
      <c r="B172" s="88"/>
      <c r="C172" s="88"/>
      <c r="D172" s="88">
        <v>42212</v>
      </c>
      <c r="E172" s="89" t="s">
        <v>172</v>
      </c>
      <c r="F172" s="90">
        <v>1000</v>
      </c>
      <c r="G172" s="100">
        <v>100</v>
      </c>
      <c r="H172" s="100"/>
      <c r="I172" s="100">
        <f t="shared" ref="I172:J174" si="371">H172/7.5345</f>
        <v>0</v>
      </c>
      <c r="J172" s="101">
        <f t="shared" si="371"/>
        <v>0</v>
      </c>
      <c r="K172" s="124">
        <v>0</v>
      </c>
      <c r="L172" s="92">
        <f t="shared" si="305"/>
        <v>100</v>
      </c>
      <c r="M172" s="124">
        <f t="shared" si="249"/>
        <v>100</v>
      </c>
      <c r="N172" s="249"/>
      <c r="O172" s="163"/>
      <c r="P172" s="92">
        <f t="shared" si="253"/>
        <v>0</v>
      </c>
      <c r="Q172" s="100">
        <v>100</v>
      </c>
      <c r="R172" s="100"/>
      <c r="S172" s="100">
        <f t="shared" ref="S172:S174" si="372">R172/7.5345</f>
        <v>0</v>
      </c>
      <c r="T172" s="92">
        <f t="shared" si="304"/>
        <v>0</v>
      </c>
      <c r="U172" s="92">
        <f t="shared" si="297"/>
        <v>100</v>
      </c>
      <c r="V172" s="100">
        <f>G172</f>
        <v>100</v>
      </c>
      <c r="W172" s="100"/>
      <c r="X172" s="100">
        <f>K172</f>
        <v>0</v>
      </c>
      <c r="Y172" s="92">
        <f t="shared" si="299"/>
        <v>100</v>
      </c>
      <c r="Z172" s="92">
        <f t="shared" si="299"/>
        <v>100</v>
      </c>
      <c r="AA172" s="353">
        <f>V172</f>
        <v>100</v>
      </c>
      <c r="AB172" s="101"/>
      <c r="AC172" s="353">
        <f>X172</f>
        <v>0</v>
      </c>
      <c r="AD172" s="232">
        <f t="shared" si="270"/>
        <v>100</v>
      </c>
      <c r="AE172" s="92">
        <f t="shared" si="250"/>
        <v>100</v>
      </c>
    </row>
    <row r="173" spans="1:31" ht="20.25" customHeight="1" x14ac:dyDescent="0.25">
      <c r="A173" s="86"/>
      <c r="B173" s="88"/>
      <c r="C173" s="88"/>
      <c r="D173" s="88">
        <v>42213</v>
      </c>
      <c r="E173" s="89" t="s">
        <v>173</v>
      </c>
      <c r="F173" s="90"/>
      <c r="G173" s="100">
        <f t="shared" ref="G173" si="373">F173/7.5345</f>
        <v>0</v>
      </c>
      <c r="H173" s="100"/>
      <c r="I173" s="100">
        <f t="shared" si="371"/>
        <v>0</v>
      </c>
      <c r="J173" s="101">
        <f t="shared" si="371"/>
        <v>0</v>
      </c>
      <c r="K173" s="124">
        <v>0</v>
      </c>
      <c r="L173" s="92">
        <f t="shared" si="305"/>
        <v>0</v>
      </c>
      <c r="M173" s="124">
        <f t="shared" si="249"/>
        <v>0</v>
      </c>
      <c r="N173" s="249"/>
      <c r="O173" s="163"/>
      <c r="P173" s="92">
        <f t="shared" si="253"/>
        <v>0</v>
      </c>
      <c r="Q173" s="100">
        <f>P173/7.5345</f>
        <v>0</v>
      </c>
      <c r="R173" s="100"/>
      <c r="S173" s="100">
        <f t="shared" si="372"/>
        <v>0</v>
      </c>
      <c r="T173" s="92">
        <f t="shared" si="304"/>
        <v>0</v>
      </c>
      <c r="U173" s="92">
        <f t="shared" si="297"/>
        <v>0</v>
      </c>
      <c r="V173" s="100">
        <v>100</v>
      </c>
      <c r="W173" s="100"/>
      <c r="X173" s="100">
        <v>100</v>
      </c>
      <c r="Y173" s="92">
        <f t="shared" si="299"/>
        <v>0</v>
      </c>
      <c r="Z173" s="92">
        <f t="shared" si="299"/>
        <v>200</v>
      </c>
      <c r="AA173" s="353">
        <f>V173</f>
        <v>100</v>
      </c>
      <c r="AB173" s="101"/>
      <c r="AC173" s="353">
        <f>X173</f>
        <v>100</v>
      </c>
      <c r="AD173" s="232">
        <f t="shared" si="270"/>
        <v>200</v>
      </c>
      <c r="AE173" s="92">
        <f t="shared" si="250"/>
        <v>200</v>
      </c>
    </row>
    <row r="174" spans="1:31" ht="20.25" customHeight="1" x14ac:dyDescent="0.25">
      <c r="A174" s="86"/>
      <c r="B174" s="88"/>
      <c r="C174" s="88"/>
      <c r="D174" s="88">
        <v>42219</v>
      </c>
      <c r="E174" s="89" t="s">
        <v>174</v>
      </c>
      <c r="F174" s="90">
        <v>1000</v>
      </c>
      <c r="G174" s="100">
        <v>100</v>
      </c>
      <c r="H174" s="100"/>
      <c r="I174" s="100">
        <f t="shared" si="371"/>
        <v>0</v>
      </c>
      <c r="J174" s="101">
        <f t="shared" si="371"/>
        <v>0</v>
      </c>
      <c r="K174" s="124">
        <v>0</v>
      </c>
      <c r="L174" s="92">
        <f t="shared" si="305"/>
        <v>100</v>
      </c>
      <c r="M174" s="124">
        <f t="shared" si="249"/>
        <v>100</v>
      </c>
      <c r="N174" s="249"/>
      <c r="O174" s="163"/>
      <c r="P174" s="92">
        <f t="shared" si="253"/>
        <v>0</v>
      </c>
      <c r="Q174" s="164">
        <v>100</v>
      </c>
      <c r="R174" s="100"/>
      <c r="S174" s="100">
        <f t="shared" si="372"/>
        <v>0</v>
      </c>
      <c r="T174" s="92">
        <f t="shared" si="304"/>
        <v>0</v>
      </c>
      <c r="U174" s="92">
        <f t="shared" si="297"/>
        <v>100</v>
      </c>
      <c r="V174" s="101">
        <f>G174</f>
        <v>100</v>
      </c>
      <c r="W174" s="100"/>
      <c r="X174" s="100">
        <f>K174</f>
        <v>0</v>
      </c>
      <c r="Y174" s="92">
        <f t="shared" si="299"/>
        <v>100</v>
      </c>
      <c r="Z174" s="92">
        <f t="shared" si="299"/>
        <v>100</v>
      </c>
      <c r="AA174" s="353">
        <f>V174</f>
        <v>100</v>
      </c>
      <c r="AB174" s="101"/>
      <c r="AC174" s="353">
        <f>X174</f>
        <v>0</v>
      </c>
      <c r="AD174" s="232">
        <f t="shared" si="270"/>
        <v>100</v>
      </c>
      <c r="AE174" s="92">
        <f t="shared" si="250"/>
        <v>100</v>
      </c>
    </row>
    <row r="175" spans="1:31" ht="20.25" customHeight="1" x14ac:dyDescent="0.25">
      <c r="A175" s="117"/>
      <c r="B175" s="118"/>
      <c r="C175" s="119">
        <v>4222</v>
      </c>
      <c r="D175" s="118"/>
      <c r="E175" s="120" t="s">
        <v>175</v>
      </c>
      <c r="F175" s="162">
        <f>SUM(F176:F179)</f>
        <v>0</v>
      </c>
      <c r="G175" s="162">
        <f t="shared" ref="G175:I175" si="374">SUM(G176:G179)</f>
        <v>0</v>
      </c>
      <c r="H175" s="162">
        <f t="shared" si="374"/>
        <v>0</v>
      </c>
      <c r="I175" s="162">
        <f t="shared" si="374"/>
        <v>0</v>
      </c>
      <c r="J175" s="230">
        <f t="shared" ref="J175:K175" si="375">SUM(J176:J179)</f>
        <v>0</v>
      </c>
      <c r="K175" s="162">
        <f t="shared" si="375"/>
        <v>0</v>
      </c>
      <c r="L175" s="83">
        <f t="shared" si="305"/>
        <v>0</v>
      </c>
      <c r="M175" s="355">
        <f t="shared" si="249"/>
        <v>0</v>
      </c>
      <c r="N175" s="264">
        <f>SUM(N176:N179)</f>
        <v>0</v>
      </c>
      <c r="O175" s="140">
        <f>SUM(O176:O179)</f>
        <v>0</v>
      </c>
      <c r="P175" s="85">
        <f t="shared" si="253"/>
        <v>0</v>
      </c>
      <c r="Q175" s="162">
        <f t="shared" ref="Q175:S175" si="376">SUM(Q176:Q179)</f>
        <v>0</v>
      </c>
      <c r="R175" s="162">
        <f t="shared" si="376"/>
        <v>0</v>
      </c>
      <c r="S175" s="162">
        <f t="shared" si="376"/>
        <v>0</v>
      </c>
      <c r="T175" s="83">
        <f t="shared" si="304"/>
        <v>0</v>
      </c>
      <c r="U175" s="83">
        <f t="shared" si="297"/>
        <v>0</v>
      </c>
      <c r="V175" s="162">
        <f t="shared" ref="V175:X175" si="377">SUM(V176:V179)</f>
        <v>0</v>
      </c>
      <c r="W175" s="162">
        <f t="shared" si="377"/>
        <v>0</v>
      </c>
      <c r="X175" s="162">
        <f t="shared" si="377"/>
        <v>0</v>
      </c>
      <c r="Y175" s="83">
        <f t="shared" si="299"/>
        <v>0</v>
      </c>
      <c r="Z175" s="83">
        <f t="shared" si="299"/>
        <v>0</v>
      </c>
      <c r="AA175" s="162">
        <f t="shared" ref="AA175:AC175" si="378">SUM(AA176:AA179)</f>
        <v>0</v>
      </c>
      <c r="AB175" s="230">
        <f t="shared" si="378"/>
        <v>0</v>
      </c>
      <c r="AC175" s="162">
        <f t="shared" si="378"/>
        <v>0</v>
      </c>
      <c r="AD175" s="231">
        <f t="shared" si="270"/>
        <v>0</v>
      </c>
      <c r="AE175" s="83">
        <f t="shared" si="250"/>
        <v>0</v>
      </c>
    </row>
    <row r="176" spans="1:31" ht="20.25" customHeight="1" x14ac:dyDescent="0.25">
      <c r="A176" s="86"/>
      <c r="B176" s="88"/>
      <c r="C176" s="88"/>
      <c r="D176" s="88">
        <v>42221</v>
      </c>
      <c r="E176" s="89" t="s">
        <v>176</v>
      </c>
      <c r="F176" s="90">
        <v>0</v>
      </c>
      <c r="G176" s="100">
        <f t="shared" ref="G176:G179" si="379">F176/7.5345</f>
        <v>0</v>
      </c>
      <c r="H176" s="100"/>
      <c r="I176" s="100">
        <f t="shared" ref="I176:J179" si="380">H176/7.5345</f>
        <v>0</v>
      </c>
      <c r="J176" s="101">
        <f t="shared" si="380"/>
        <v>0</v>
      </c>
      <c r="K176" s="92"/>
      <c r="L176" s="92">
        <f t="shared" si="305"/>
        <v>0</v>
      </c>
      <c r="M176" s="124">
        <f t="shared" si="249"/>
        <v>0</v>
      </c>
      <c r="N176" s="249"/>
      <c r="O176" s="163"/>
      <c r="P176" s="92">
        <f t="shared" si="253"/>
        <v>0</v>
      </c>
      <c r="Q176" s="100">
        <f>P176/7.5345</f>
        <v>0</v>
      </c>
      <c r="R176" s="100"/>
      <c r="S176" s="100">
        <f t="shared" ref="S176:S179" si="381">R176/7.5345</f>
        <v>0</v>
      </c>
      <c r="T176" s="92">
        <f t="shared" si="304"/>
        <v>0</v>
      </c>
      <c r="U176" s="92">
        <f t="shared" ref="U176:U179" si="382">S176+Q176</f>
        <v>0</v>
      </c>
      <c r="V176" s="100">
        <f t="shared" ref="V176:V179" si="383">U176/7.5345</f>
        <v>0</v>
      </c>
      <c r="W176" s="100"/>
      <c r="X176" s="100">
        <f t="shared" ref="X176:X179" si="384">W176/7.5345</f>
        <v>0</v>
      </c>
      <c r="Y176" s="92">
        <f t="shared" ref="Y176:Z179" si="385">W176+U176</f>
        <v>0</v>
      </c>
      <c r="Z176" s="92">
        <f t="shared" si="385"/>
        <v>0</v>
      </c>
      <c r="AA176" s="353">
        <f>V176</f>
        <v>0</v>
      </c>
      <c r="AB176" s="101"/>
      <c r="AC176" s="353">
        <f>X176</f>
        <v>0</v>
      </c>
      <c r="AD176" s="232">
        <f t="shared" si="270"/>
        <v>0</v>
      </c>
      <c r="AE176" s="92">
        <f t="shared" si="250"/>
        <v>0</v>
      </c>
    </row>
    <row r="177" spans="1:31" ht="20.25" customHeight="1" x14ac:dyDescent="0.25">
      <c r="A177" s="86"/>
      <c r="B177" s="88"/>
      <c r="C177" s="88"/>
      <c r="D177" s="88">
        <v>42222</v>
      </c>
      <c r="E177" s="89" t="s">
        <v>177</v>
      </c>
      <c r="F177" s="90">
        <v>0</v>
      </c>
      <c r="G177" s="100">
        <f t="shared" si="379"/>
        <v>0</v>
      </c>
      <c r="H177" s="100"/>
      <c r="I177" s="100">
        <f t="shared" si="380"/>
        <v>0</v>
      </c>
      <c r="J177" s="101">
        <f t="shared" si="380"/>
        <v>0</v>
      </c>
      <c r="K177" s="92"/>
      <c r="L177" s="92">
        <f t="shared" si="305"/>
        <v>0</v>
      </c>
      <c r="M177" s="124">
        <f t="shared" si="249"/>
        <v>0</v>
      </c>
      <c r="N177" s="249"/>
      <c r="O177" s="163"/>
      <c r="P177" s="92">
        <f t="shared" si="253"/>
        <v>0</v>
      </c>
      <c r="Q177" s="100">
        <f>P177/7.5345</f>
        <v>0</v>
      </c>
      <c r="R177" s="100"/>
      <c r="S177" s="100">
        <f t="shared" si="381"/>
        <v>0</v>
      </c>
      <c r="T177" s="92">
        <f t="shared" si="304"/>
        <v>0</v>
      </c>
      <c r="U177" s="92">
        <f t="shared" si="382"/>
        <v>0</v>
      </c>
      <c r="V177" s="100">
        <f t="shared" si="383"/>
        <v>0</v>
      </c>
      <c r="W177" s="100"/>
      <c r="X177" s="100">
        <f t="shared" si="384"/>
        <v>0</v>
      </c>
      <c r="Y177" s="92">
        <f t="shared" si="385"/>
        <v>0</v>
      </c>
      <c r="Z177" s="92">
        <f t="shared" si="385"/>
        <v>0</v>
      </c>
      <c r="AA177" s="353">
        <f>V177</f>
        <v>0</v>
      </c>
      <c r="AB177" s="101"/>
      <c r="AC177" s="353">
        <f>X177</f>
        <v>0</v>
      </c>
      <c r="AD177" s="232">
        <f t="shared" si="270"/>
        <v>0</v>
      </c>
      <c r="AE177" s="92">
        <f t="shared" si="250"/>
        <v>0</v>
      </c>
    </row>
    <row r="178" spans="1:31" ht="20.25" customHeight="1" x14ac:dyDescent="0.25">
      <c r="A178" s="86"/>
      <c r="B178" s="88"/>
      <c r="C178" s="88"/>
      <c r="D178" s="88">
        <v>42223</v>
      </c>
      <c r="E178" s="89" t="s">
        <v>178</v>
      </c>
      <c r="F178" s="90">
        <v>0</v>
      </c>
      <c r="G178" s="100">
        <f t="shared" si="379"/>
        <v>0</v>
      </c>
      <c r="H178" s="100"/>
      <c r="I178" s="100">
        <f t="shared" si="380"/>
        <v>0</v>
      </c>
      <c r="J178" s="101">
        <f t="shared" si="380"/>
        <v>0</v>
      </c>
      <c r="K178" s="92"/>
      <c r="L178" s="92">
        <f t="shared" si="305"/>
        <v>0</v>
      </c>
      <c r="M178" s="124">
        <f t="shared" si="249"/>
        <v>0</v>
      </c>
      <c r="N178" s="249"/>
      <c r="O178" s="163"/>
      <c r="P178" s="92">
        <f t="shared" si="253"/>
        <v>0</v>
      </c>
      <c r="Q178" s="100">
        <f>P178/7.5345</f>
        <v>0</v>
      </c>
      <c r="R178" s="100"/>
      <c r="S178" s="100">
        <f t="shared" si="381"/>
        <v>0</v>
      </c>
      <c r="T178" s="92">
        <f t="shared" ref="T178:T196" si="386">R178+P178</f>
        <v>0</v>
      </c>
      <c r="U178" s="92">
        <f t="shared" si="382"/>
        <v>0</v>
      </c>
      <c r="V178" s="100">
        <f t="shared" si="383"/>
        <v>0</v>
      </c>
      <c r="W178" s="100"/>
      <c r="X178" s="100">
        <f t="shared" si="384"/>
        <v>0</v>
      </c>
      <c r="Y178" s="92">
        <f t="shared" si="385"/>
        <v>0</v>
      </c>
      <c r="Z178" s="92">
        <f t="shared" si="385"/>
        <v>0</v>
      </c>
      <c r="AA178" s="353">
        <f>V178</f>
        <v>0</v>
      </c>
      <c r="AB178" s="101"/>
      <c r="AC178" s="353">
        <f>X178</f>
        <v>0</v>
      </c>
      <c r="AD178" s="232">
        <f t="shared" si="270"/>
        <v>0</v>
      </c>
      <c r="AE178" s="92">
        <f t="shared" si="250"/>
        <v>0</v>
      </c>
    </row>
    <row r="179" spans="1:31" ht="20.25" customHeight="1" x14ac:dyDescent="0.25">
      <c r="A179" s="86"/>
      <c r="B179" s="88"/>
      <c r="C179" s="88"/>
      <c r="D179" s="88">
        <v>42229</v>
      </c>
      <c r="E179" s="89" t="s">
        <v>179</v>
      </c>
      <c r="F179" s="90">
        <v>0</v>
      </c>
      <c r="G179" s="100">
        <f t="shared" si="379"/>
        <v>0</v>
      </c>
      <c r="H179" s="100"/>
      <c r="I179" s="100">
        <f t="shared" si="380"/>
        <v>0</v>
      </c>
      <c r="J179" s="101">
        <f t="shared" si="380"/>
        <v>0</v>
      </c>
      <c r="K179" s="92"/>
      <c r="L179" s="92">
        <f t="shared" si="305"/>
        <v>0</v>
      </c>
      <c r="M179" s="124">
        <f t="shared" si="249"/>
        <v>0</v>
      </c>
      <c r="N179" s="249"/>
      <c r="O179" s="163"/>
      <c r="P179" s="92">
        <f t="shared" si="253"/>
        <v>0</v>
      </c>
      <c r="Q179" s="100">
        <f>P179/7.5345</f>
        <v>0</v>
      </c>
      <c r="R179" s="100"/>
      <c r="S179" s="100">
        <f t="shared" si="381"/>
        <v>0</v>
      </c>
      <c r="T179" s="92">
        <f t="shared" si="386"/>
        <v>0</v>
      </c>
      <c r="U179" s="92">
        <f t="shared" si="382"/>
        <v>0</v>
      </c>
      <c r="V179" s="100">
        <f t="shared" si="383"/>
        <v>0</v>
      </c>
      <c r="W179" s="100"/>
      <c r="X179" s="100">
        <f t="shared" si="384"/>
        <v>0</v>
      </c>
      <c r="Y179" s="92">
        <f t="shared" si="385"/>
        <v>0</v>
      </c>
      <c r="Z179" s="92">
        <f t="shared" si="385"/>
        <v>0</v>
      </c>
      <c r="AA179" s="353">
        <f>V179</f>
        <v>0</v>
      </c>
      <c r="AB179" s="101"/>
      <c r="AC179" s="353">
        <f>X179</f>
        <v>0</v>
      </c>
      <c r="AD179" s="232">
        <f t="shared" si="270"/>
        <v>0</v>
      </c>
      <c r="AE179" s="92">
        <f t="shared" si="250"/>
        <v>0</v>
      </c>
    </row>
    <row r="180" spans="1:31" ht="20.25" customHeight="1" x14ac:dyDescent="0.25">
      <c r="A180" s="117"/>
      <c r="B180" s="118"/>
      <c r="C180" s="119">
        <v>4223</v>
      </c>
      <c r="D180" s="118"/>
      <c r="E180" s="120" t="s">
        <v>180</v>
      </c>
      <c r="F180" s="162">
        <f>SUM(F181:F184)</f>
        <v>1000</v>
      </c>
      <c r="G180" s="162">
        <f t="shared" ref="G180:I180" si="387">SUM(G181:G184)</f>
        <v>100</v>
      </c>
      <c r="H180" s="162">
        <f t="shared" si="387"/>
        <v>0</v>
      </c>
      <c r="I180" s="162">
        <f t="shared" si="387"/>
        <v>0</v>
      </c>
      <c r="J180" s="230">
        <f t="shared" ref="J180:K180" si="388">SUM(J181:J184)</f>
        <v>0</v>
      </c>
      <c r="K180" s="162">
        <f t="shared" si="388"/>
        <v>0</v>
      </c>
      <c r="L180" s="83">
        <f t="shared" ref="L180:L196" si="389">I180+G180</f>
        <v>100</v>
      </c>
      <c r="M180" s="355">
        <f t="shared" si="249"/>
        <v>100</v>
      </c>
      <c r="N180" s="264">
        <f>SUM(N181:N184)</f>
        <v>0</v>
      </c>
      <c r="O180" s="140">
        <f>SUM(O181:O184)</f>
        <v>0</v>
      </c>
      <c r="P180" s="85">
        <f t="shared" si="253"/>
        <v>0</v>
      </c>
      <c r="Q180" s="162">
        <f t="shared" ref="Q180:S180" si="390">SUM(Q181:Q184)</f>
        <v>100</v>
      </c>
      <c r="R180" s="162">
        <f t="shared" si="390"/>
        <v>0</v>
      </c>
      <c r="S180" s="162">
        <f t="shared" si="390"/>
        <v>4000</v>
      </c>
      <c r="T180" s="83">
        <f t="shared" si="386"/>
        <v>0</v>
      </c>
      <c r="U180" s="83">
        <f>S180+Q180</f>
        <v>4100</v>
      </c>
      <c r="V180" s="162">
        <f t="shared" ref="V180:X180" si="391">SUM(V181:V184)</f>
        <v>100</v>
      </c>
      <c r="W180" s="162">
        <f t="shared" si="391"/>
        <v>0</v>
      </c>
      <c r="X180" s="162">
        <f t="shared" si="391"/>
        <v>3000</v>
      </c>
      <c r="Y180" s="83">
        <f>W180+U180</f>
        <v>4100</v>
      </c>
      <c r="Z180" s="83">
        <f>X180+V180</f>
        <v>3100</v>
      </c>
      <c r="AA180" s="162">
        <f t="shared" ref="AA180:AC180" si="392">SUM(AA181:AA184)</f>
        <v>100</v>
      </c>
      <c r="AB180" s="230">
        <f t="shared" si="392"/>
        <v>0</v>
      </c>
      <c r="AC180" s="162">
        <f t="shared" si="392"/>
        <v>0</v>
      </c>
      <c r="AD180" s="231">
        <f>AB180+Z180</f>
        <v>3100</v>
      </c>
      <c r="AE180" s="83">
        <f>AC180+AA180</f>
        <v>100</v>
      </c>
    </row>
    <row r="181" spans="1:31" ht="20.25" customHeight="1" x14ac:dyDescent="0.25">
      <c r="A181" s="86"/>
      <c r="B181" s="88"/>
      <c r="C181" s="88"/>
      <c r="D181" s="88">
        <v>42231</v>
      </c>
      <c r="E181" s="89" t="s">
        <v>181</v>
      </c>
      <c r="F181" s="90">
        <v>0</v>
      </c>
      <c r="G181" s="91">
        <f t="shared" ref="G181:G183" si="393">F181/7.5345</f>
        <v>0</v>
      </c>
      <c r="H181" s="163">
        <v>0</v>
      </c>
      <c r="I181" s="91">
        <f t="shared" ref="I181:J184" si="394">H181/7.5345</f>
        <v>0</v>
      </c>
      <c r="J181" s="149">
        <f t="shared" si="394"/>
        <v>0</v>
      </c>
      <c r="K181" s="124">
        <v>0</v>
      </c>
      <c r="L181" s="92">
        <f t="shared" si="389"/>
        <v>0</v>
      </c>
      <c r="M181" s="124">
        <f t="shared" ref="M181:M200" si="395">K181+G181</f>
        <v>0</v>
      </c>
      <c r="N181" s="249"/>
      <c r="O181" s="163"/>
      <c r="P181" s="92">
        <f t="shared" si="253"/>
        <v>0</v>
      </c>
      <c r="Q181" s="91"/>
      <c r="R181" s="163">
        <v>0</v>
      </c>
      <c r="S181" s="149">
        <v>4000</v>
      </c>
      <c r="T181" s="92">
        <f t="shared" si="386"/>
        <v>0</v>
      </c>
      <c r="U181" s="92">
        <f t="shared" ref="U181:U184" si="396">S181+Q181</f>
        <v>4000</v>
      </c>
      <c r="V181" s="91"/>
      <c r="W181" s="163">
        <v>0</v>
      </c>
      <c r="X181" s="149">
        <v>3000</v>
      </c>
      <c r="Y181" s="92">
        <f>W181+U181</f>
        <v>4000</v>
      </c>
      <c r="Z181" s="92">
        <f t="shared" ref="Z181:Z184" si="397">X181+V181</f>
        <v>3000</v>
      </c>
      <c r="AA181" s="91">
        <f>V181</f>
        <v>0</v>
      </c>
      <c r="AB181" s="344"/>
      <c r="AC181" s="91"/>
      <c r="AD181" s="232">
        <f>AB181+Z181</f>
        <v>3000</v>
      </c>
      <c r="AE181" s="92">
        <f t="shared" ref="AE181:AE184" si="398">AC181+AA181</f>
        <v>0</v>
      </c>
    </row>
    <row r="182" spans="1:31" ht="20.25" customHeight="1" x14ac:dyDescent="0.25">
      <c r="A182" s="86"/>
      <c r="B182" s="88"/>
      <c r="C182" s="88"/>
      <c r="D182" s="88">
        <v>42232</v>
      </c>
      <c r="E182" s="89" t="s">
        <v>182</v>
      </c>
      <c r="F182" s="90">
        <v>0</v>
      </c>
      <c r="G182" s="91">
        <f t="shared" si="393"/>
        <v>0</v>
      </c>
      <c r="H182" s="163"/>
      <c r="I182" s="91">
        <f t="shared" si="394"/>
        <v>0</v>
      </c>
      <c r="J182" s="149">
        <f t="shared" si="394"/>
        <v>0</v>
      </c>
      <c r="K182" s="92"/>
      <c r="L182" s="92">
        <f t="shared" si="389"/>
        <v>0</v>
      </c>
      <c r="M182" s="124">
        <f t="shared" si="395"/>
        <v>0</v>
      </c>
      <c r="N182" s="249"/>
      <c r="O182" s="163"/>
      <c r="P182" s="92">
        <f t="shared" si="253"/>
        <v>0</v>
      </c>
      <c r="Q182" s="91">
        <f>P182/7.5345</f>
        <v>0</v>
      </c>
      <c r="R182" s="163"/>
      <c r="S182" s="91">
        <f t="shared" ref="S182:S184" si="399">R182/7.5345</f>
        <v>0</v>
      </c>
      <c r="T182" s="92">
        <f t="shared" si="386"/>
        <v>0</v>
      </c>
      <c r="U182" s="92">
        <f t="shared" si="396"/>
        <v>0</v>
      </c>
      <c r="V182" s="91">
        <f t="shared" ref="V182:V183" si="400">U182/7.5345</f>
        <v>0</v>
      </c>
      <c r="W182" s="163"/>
      <c r="X182" s="91">
        <f t="shared" ref="X182:X183" si="401">W182/7.5345</f>
        <v>0</v>
      </c>
      <c r="Y182" s="92">
        <f t="shared" ref="Y182:Y184" si="402">W182+U182</f>
        <v>0</v>
      </c>
      <c r="Z182" s="92">
        <f t="shared" si="397"/>
        <v>0</v>
      </c>
      <c r="AA182" s="91">
        <f>V182</f>
        <v>0</v>
      </c>
      <c r="AB182" s="344"/>
      <c r="AC182" s="91">
        <f>X182</f>
        <v>0</v>
      </c>
      <c r="AD182" s="232">
        <f t="shared" ref="AD182:AD184" si="403">AB182+Z182</f>
        <v>0</v>
      </c>
      <c r="AE182" s="92">
        <f t="shared" si="398"/>
        <v>0</v>
      </c>
    </row>
    <row r="183" spans="1:31" ht="20.25" customHeight="1" x14ac:dyDescent="0.25">
      <c r="A183" s="86"/>
      <c r="B183" s="88"/>
      <c r="C183" s="88"/>
      <c r="D183" s="88">
        <v>42233</v>
      </c>
      <c r="E183" s="89" t="s">
        <v>183</v>
      </c>
      <c r="F183" s="90">
        <v>0</v>
      </c>
      <c r="G183" s="91">
        <f t="shared" si="393"/>
        <v>0</v>
      </c>
      <c r="H183" s="163">
        <v>0</v>
      </c>
      <c r="I183" s="91">
        <f t="shared" si="394"/>
        <v>0</v>
      </c>
      <c r="J183" s="149">
        <f t="shared" si="394"/>
        <v>0</v>
      </c>
      <c r="K183" s="92"/>
      <c r="L183" s="92">
        <f t="shared" si="389"/>
        <v>0</v>
      </c>
      <c r="M183" s="124">
        <f t="shared" si="395"/>
        <v>0</v>
      </c>
      <c r="N183" s="249"/>
      <c r="O183" s="163"/>
      <c r="P183" s="92">
        <f t="shared" ref="P183:P196" si="404">O183+N183</f>
        <v>0</v>
      </c>
      <c r="Q183" s="91">
        <f>P183/7.5345</f>
        <v>0</v>
      </c>
      <c r="R183" s="163">
        <v>0</v>
      </c>
      <c r="S183" s="91">
        <f t="shared" si="399"/>
        <v>0</v>
      </c>
      <c r="T183" s="92">
        <f t="shared" si="386"/>
        <v>0</v>
      </c>
      <c r="U183" s="92">
        <f t="shared" si="396"/>
        <v>0</v>
      </c>
      <c r="V183" s="91">
        <f t="shared" si="400"/>
        <v>0</v>
      </c>
      <c r="W183" s="163">
        <v>0</v>
      </c>
      <c r="X183" s="91">
        <f t="shared" si="401"/>
        <v>0</v>
      </c>
      <c r="Y183" s="92">
        <f t="shared" si="402"/>
        <v>0</v>
      </c>
      <c r="Z183" s="92">
        <f t="shared" si="397"/>
        <v>0</v>
      </c>
      <c r="AA183" s="91">
        <f>V183</f>
        <v>0</v>
      </c>
      <c r="AB183" s="344"/>
      <c r="AC183" s="91">
        <f>X183</f>
        <v>0</v>
      </c>
      <c r="AD183" s="232">
        <f t="shared" si="403"/>
        <v>0</v>
      </c>
      <c r="AE183" s="92">
        <f t="shared" si="398"/>
        <v>0</v>
      </c>
    </row>
    <row r="184" spans="1:31" ht="20.25" customHeight="1" x14ac:dyDescent="0.25">
      <c r="A184" s="86"/>
      <c r="B184" s="88"/>
      <c r="C184" s="88"/>
      <c r="D184" s="88">
        <v>42239</v>
      </c>
      <c r="E184" s="89" t="s">
        <v>184</v>
      </c>
      <c r="F184" s="90">
        <v>1000</v>
      </c>
      <c r="G184" s="91">
        <v>100</v>
      </c>
      <c r="H184" s="163"/>
      <c r="I184" s="91">
        <f t="shared" si="394"/>
        <v>0</v>
      </c>
      <c r="J184" s="149">
        <f t="shared" si="394"/>
        <v>0</v>
      </c>
      <c r="K184" s="92"/>
      <c r="L184" s="92">
        <f t="shared" si="389"/>
        <v>100</v>
      </c>
      <c r="M184" s="124">
        <f t="shared" si="395"/>
        <v>100</v>
      </c>
      <c r="N184" s="249"/>
      <c r="O184" s="163"/>
      <c r="P184" s="92">
        <f t="shared" si="404"/>
        <v>0</v>
      </c>
      <c r="Q184" s="91">
        <v>100</v>
      </c>
      <c r="R184" s="163"/>
      <c r="S184" s="91">
        <f t="shared" si="399"/>
        <v>0</v>
      </c>
      <c r="T184" s="92">
        <f t="shared" si="386"/>
        <v>0</v>
      </c>
      <c r="U184" s="92">
        <f t="shared" si="396"/>
        <v>100</v>
      </c>
      <c r="V184" s="91">
        <f>G184</f>
        <v>100</v>
      </c>
      <c r="W184" s="163"/>
      <c r="X184" s="91">
        <f>K184</f>
        <v>0</v>
      </c>
      <c r="Y184" s="92">
        <f t="shared" si="402"/>
        <v>100</v>
      </c>
      <c r="Z184" s="92">
        <f t="shared" si="397"/>
        <v>100</v>
      </c>
      <c r="AA184" s="91">
        <f>V184</f>
        <v>100</v>
      </c>
      <c r="AB184" s="344"/>
      <c r="AC184" s="91">
        <f>X184</f>
        <v>0</v>
      </c>
      <c r="AD184" s="232">
        <f t="shared" si="403"/>
        <v>100</v>
      </c>
      <c r="AE184" s="92">
        <f t="shared" si="398"/>
        <v>100</v>
      </c>
    </row>
    <row r="185" spans="1:31" ht="20.25" customHeight="1" x14ac:dyDescent="0.25">
      <c r="A185" s="117"/>
      <c r="B185" s="118"/>
      <c r="C185" s="119">
        <v>4224</v>
      </c>
      <c r="D185" s="118"/>
      <c r="E185" s="120" t="s">
        <v>185</v>
      </c>
      <c r="F185" s="162">
        <f>SUM(F186:F187)</f>
        <v>24000</v>
      </c>
      <c r="G185" s="162">
        <f t="shared" ref="G185:I185" si="405">SUM(G186:G187)</f>
        <v>3200</v>
      </c>
      <c r="H185" s="162">
        <f t="shared" si="405"/>
        <v>20000</v>
      </c>
      <c r="I185" s="162">
        <f t="shared" si="405"/>
        <v>2700</v>
      </c>
      <c r="J185" s="230">
        <f t="shared" ref="J185:K185" si="406">SUM(J186:J187)</f>
        <v>700</v>
      </c>
      <c r="K185" s="162">
        <f t="shared" si="406"/>
        <v>700</v>
      </c>
      <c r="L185" s="83">
        <f t="shared" si="389"/>
        <v>5900</v>
      </c>
      <c r="M185" s="355">
        <f t="shared" si="395"/>
        <v>3900</v>
      </c>
      <c r="N185" s="264">
        <f>SUM(N186:N187)</f>
        <v>27953.83</v>
      </c>
      <c r="O185" s="140">
        <f>SUM(O186:O187)</f>
        <v>10687.5</v>
      </c>
      <c r="P185" s="85">
        <f t="shared" si="404"/>
        <v>38641.33</v>
      </c>
      <c r="Q185" s="162">
        <f t="shared" ref="Q185:S185" si="407">SUM(Q186:Q187)</f>
        <v>3200</v>
      </c>
      <c r="R185" s="162">
        <f t="shared" si="407"/>
        <v>20000</v>
      </c>
      <c r="S185" s="162">
        <f t="shared" si="407"/>
        <v>2000</v>
      </c>
      <c r="T185" s="83">
        <f t="shared" si="386"/>
        <v>58641.33</v>
      </c>
      <c r="U185" s="83">
        <f>S185+Q185</f>
        <v>5200</v>
      </c>
      <c r="V185" s="230">
        <f t="shared" ref="V185:X185" si="408">SUM(V186:V187)</f>
        <v>3200</v>
      </c>
      <c r="W185" s="162">
        <f t="shared" si="408"/>
        <v>20000</v>
      </c>
      <c r="X185" s="229">
        <f t="shared" si="408"/>
        <v>700</v>
      </c>
      <c r="Y185" s="231">
        <f>W185+U185</f>
        <v>25200</v>
      </c>
      <c r="Z185" s="231">
        <f>X185+V185</f>
        <v>3900</v>
      </c>
      <c r="AA185" s="162">
        <f t="shared" ref="AA185:AC185" si="409">SUM(AA186:AA187)</f>
        <v>3200</v>
      </c>
      <c r="AB185" s="230">
        <f t="shared" si="409"/>
        <v>0</v>
      </c>
      <c r="AC185" s="162">
        <f t="shared" si="409"/>
        <v>4500</v>
      </c>
      <c r="AD185" s="231">
        <f>AB185+Z185</f>
        <v>3900</v>
      </c>
      <c r="AE185" s="83">
        <f>AC185+AA185</f>
        <v>7700</v>
      </c>
    </row>
    <row r="186" spans="1:31" ht="20.25" customHeight="1" x14ac:dyDescent="0.25">
      <c r="A186" s="86"/>
      <c r="B186" s="88"/>
      <c r="C186" s="88"/>
      <c r="D186" s="88">
        <v>42241</v>
      </c>
      <c r="E186" s="89" t="s">
        <v>186</v>
      </c>
      <c r="F186" s="90">
        <v>19000</v>
      </c>
      <c r="G186" s="100">
        <v>2500</v>
      </c>
      <c r="H186" s="100">
        <v>15000</v>
      </c>
      <c r="I186" s="100">
        <v>2000</v>
      </c>
      <c r="J186" s="101">
        <f>2000-1500</f>
        <v>500</v>
      </c>
      <c r="K186" s="124">
        <v>500</v>
      </c>
      <c r="L186" s="92">
        <f t="shared" si="389"/>
        <v>4500</v>
      </c>
      <c r="M186" s="124">
        <f t="shared" si="395"/>
        <v>3000</v>
      </c>
      <c r="N186" s="249">
        <v>27953.83</v>
      </c>
      <c r="O186" s="163">
        <v>10687.5</v>
      </c>
      <c r="P186" s="92">
        <f t="shared" si="404"/>
        <v>38641.33</v>
      </c>
      <c r="Q186" s="100">
        <v>2500</v>
      </c>
      <c r="R186" s="100">
        <v>15000</v>
      </c>
      <c r="S186" s="100">
        <v>2000</v>
      </c>
      <c r="T186" s="92">
        <f t="shared" si="386"/>
        <v>53641.33</v>
      </c>
      <c r="U186" s="92">
        <f>S186+Q186</f>
        <v>4500</v>
      </c>
      <c r="V186" s="101">
        <f>G186</f>
        <v>2500</v>
      </c>
      <c r="W186" s="100">
        <v>15000</v>
      </c>
      <c r="X186" s="166">
        <f>K186</f>
        <v>500</v>
      </c>
      <c r="Y186" s="232">
        <f>W186+U186</f>
        <v>19500</v>
      </c>
      <c r="Z186" s="232">
        <f>X186+V186</f>
        <v>3000</v>
      </c>
      <c r="AA186" s="353">
        <f>V186</f>
        <v>2500</v>
      </c>
      <c r="AB186" s="101"/>
      <c r="AC186" s="353">
        <v>3000</v>
      </c>
      <c r="AD186" s="232">
        <f>AB186+Z186</f>
        <v>3000</v>
      </c>
      <c r="AE186" s="92">
        <f>AC186+AA186</f>
        <v>5500</v>
      </c>
    </row>
    <row r="187" spans="1:31" ht="20.25" customHeight="1" x14ac:dyDescent="0.25">
      <c r="A187" s="86"/>
      <c r="B187" s="88"/>
      <c r="C187" s="88"/>
      <c r="D187" s="88">
        <v>42242</v>
      </c>
      <c r="E187" s="89" t="s">
        <v>187</v>
      </c>
      <c r="F187" s="90">
        <v>5000</v>
      </c>
      <c r="G187" s="100">
        <v>700</v>
      </c>
      <c r="H187" s="100">
        <v>5000</v>
      </c>
      <c r="I187" s="100">
        <v>700</v>
      </c>
      <c r="J187" s="101">
        <f>700-500</f>
        <v>200</v>
      </c>
      <c r="K187" s="124">
        <v>200</v>
      </c>
      <c r="L187" s="92">
        <f t="shared" si="389"/>
        <v>1400</v>
      </c>
      <c r="M187" s="124">
        <f t="shared" si="395"/>
        <v>900</v>
      </c>
      <c r="N187" s="249"/>
      <c r="O187" s="163"/>
      <c r="P187" s="92">
        <f t="shared" si="404"/>
        <v>0</v>
      </c>
      <c r="Q187" s="100">
        <v>700</v>
      </c>
      <c r="R187" s="100">
        <v>5000</v>
      </c>
      <c r="S187" s="100">
        <v>0</v>
      </c>
      <c r="T187" s="92">
        <f t="shared" si="386"/>
        <v>5000</v>
      </c>
      <c r="U187" s="92">
        <f t="shared" ref="U187:U196" si="410">S187+Q187</f>
        <v>700</v>
      </c>
      <c r="V187" s="100">
        <f>G187</f>
        <v>700</v>
      </c>
      <c r="W187" s="100">
        <v>5000</v>
      </c>
      <c r="X187" s="166">
        <f>K187</f>
        <v>200</v>
      </c>
      <c r="Y187" s="92">
        <f t="shared" ref="Y187:Z196" si="411">W187+U187</f>
        <v>5700</v>
      </c>
      <c r="Z187" s="92">
        <f t="shared" si="411"/>
        <v>900</v>
      </c>
      <c r="AA187" s="353">
        <f>V187</f>
        <v>700</v>
      </c>
      <c r="AB187" s="101"/>
      <c r="AC187" s="353">
        <v>1500</v>
      </c>
      <c r="AD187" s="232">
        <f t="shared" ref="AD187:AD196" si="412">AB187+Z187</f>
        <v>900</v>
      </c>
      <c r="AE187" s="92">
        <f t="shared" ref="AE187:AE196" si="413">AC187+AA187</f>
        <v>2200</v>
      </c>
    </row>
    <row r="188" spans="1:31" ht="20.25" customHeight="1" x14ac:dyDescent="0.25">
      <c r="A188" s="117"/>
      <c r="B188" s="118"/>
      <c r="C188" s="119">
        <v>4227</v>
      </c>
      <c r="D188" s="118"/>
      <c r="E188" s="120" t="s">
        <v>188</v>
      </c>
      <c r="F188" s="162">
        <f>SUM(F189:F190)</f>
        <v>0</v>
      </c>
      <c r="G188" s="162">
        <f t="shared" ref="G188:I188" si="414">SUM(G189:G190)</f>
        <v>0</v>
      </c>
      <c r="H188" s="162">
        <f t="shared" si="414"/>
        <v>0</v>
      </c>
      <c r="I188" s="162">
        <f t="shared" si="414"/>
        <v>0</v>
      </c>
      <c r="J188" s="230">
        <f t="shared" ref="J188:K188" si="415">SUM(J189:J190)</f>
        <v>0</v>
      </c>
      <c r="K188" s="162">
        <f t="shared" si="415"/>
        <v>0</v>
      </c>
      <c r="L188" s="83">
        <f t="shared" si="389"/>
        <v>0</v>
      </c>
      <c r="M188" s="355">
        <f t="shared" si="395"/>
        <v>0</v>
      </c>
      <c r="N188" s="264">
        <f>SUM(N189:N190)</f>
        <v>0</v>
      </c>
      <c r="O188" s="140">
        <f>SUM(O189:O190)</f>
        <v>0</v>
      </c>
      <c r="P188" s="85">
        <f t="shared" si="404"/>
        <v>0</v>
      </c>
      <c r="Q188" s="162">
        <f t="shared" ref="Q188:S188" si="416">SUM(Q189:Q190)</f>
        <v>0</v>
      </c>
      <c r="R188" s="162">
        <f t="shared" si="416"/>
        <v>0</v>
      </c>
      <c r="S188" s="162">
        <f t="shared" si="416"/>
        <v>0</v>
      </c>
      <c r="T188" s="83">
        <f t="shared" si="386"/>
        <v>0</v>
      </c>
      <c r="U188" s="83">
        <f t="shared" si="410"/>
        <v>0</v>
      </c>
      <c r="V188" s="162">
        <f t="shared" ref="V188:X188" si="417">SUM(V189:V190)</f>
        <v>0</v>
      </c>
      <c r="W188" s="162">
        <f t="shared" si="417"/>
        <v>0</v>
      </c>
      <c r="X188" s="162">
        <f t="shared" si="417"/>
        <v>0</v>
      </c>
      <c r="Y188" s="83">
        <f t="shared" si="411"/>
        <v>0</v>
      </c>
      <c r="Z188" s="83">
        <f t="shared" si="411"/>
        <v>0</v>
      </c>
      <c r="AA188" s="162">
        <f t="shared" ref="AA188:AC188" si="418">SUM(AA189:AA190)</f>
        <v>0</v>
      </c>
      <c r="AB188" s="230">
        <f t="shared" si="418"/>
        <v>0</v>
      </c>
      <c r="AC188" s="162">
        <f t="shared" si="418"/>
        <v>0</v>
      </c>
      <c r="AD188" s="231">
        <f t="shared" si="412"/>
        <v>0</v>
      </c>
      <c r="AE188" s="83">
        <f t="shared" si="413"/>
        <v>0</v>
      </c>
    </row>
    <row r="189" spans="1:31" ht="20.25" customHeight="1" x14ac:dyDescent="0.25">
      <c r="A189" s="86"/>
      <c r="B189" s="88"/>
      <c r="C189" s="88"/>
      <c r="D189" s="88">
        <v>42271</v>
      </c>
      <c r="E189" s="89" t="s">
        <v>189</v>
      </c>
      <c r="F189" s="100"/>
      <c r="G189" s="100">
        <f t="shared" ref="G189:G190" si="419">F189/7.5345</f>
        <v>0</v>
      </c>
      <c r="H189" s="100"/>
      <c r="I189" s="100">
        <f t="shared" ref="I189:J190" si="420">H189/7.5345</f>
        <v>0</v>
      </c>
      <c r="J189" s="101">
        <f t="shared" si="420"/>
        <v>0</v>
      </c>
      <c r="K189" s="92">
        <v>0</v>
      </c>
      <c r="L189" s="92">
        <f t="shared" si="389"/>
        <v>0</v>
      </c>
      <c r="M189" s="124">
        <f t="shared" si="395"/>
        <v>0</v>
      </c>
      <c r="N189" s="249"/>
      <c r="O189" s="163"/>
      <c r="P189" s="92">
        <f t="shared" si="404"/>
        <v>0</v>
      </c>
      <c r="Q189" s="100">
        <f>P189/7.5345</f>
        <v>0</v>
      </c>
      <c r="R189" s="100"/>
      <c r="S189" s="100">
        <f t="shared" ref="S189:S190" si="421">R189/7.5345</f>
        <v>0</v>
      </c>
      <c r="T189" s="92">
        <f t="shared" si="386"/>
        <v>0</v>
      </c>
      <c r="U189" s="92">
        <f t="shared" si="410"/>
        <v>0</v>
      </c>
      <c r="V189" s="100">
        <f t="shared" ref="V189:V190" si="422">U189/7.5345</f>
        <v>0</v>
      </c>
      <c r="W189" s="100"/>
      <c r="X189" s="100">
        <f t="shared" ref="X189:X190" si="423">W189/7.5345</f>
        <v>0</v>
      </c>
      <c r="Y189" s="92">
        <f t="shared" si="411"/>
        <v>0</v>
      </c>
      <c r="Z189" s="92">
        <f t="shared" si="411"/>
        <v>0</v>
      </c>
      <c r="AA189" s="353">
        <f>V189</f>
        <v>0</v>
      </c>
      <c r="AB189" s="101"/>
      <c r="AC189" s="353">
        <f>X189</f>
        <v>0</v>
      </c>
      <c r="AD189" s="232">
        <f t="shared" si="412"/>
        <v>0</v>
      </c>
      <c r="AE189" s="92">
        <f t="shared" si="413"/>
        <v>0</v>
      </c>
    </row>
    <row r="190" spans="1:31" ht="20.25" customHeight="1" x14ac:dyDescent="0.25">
      <c r="A190" s="86"/>
      <c r="B190" s="88"/>
      <c r="C190" s="88"/>
      <c r="D190" s="88">
        <v>42273</v>
      </c>
      <c r="E190" s="89" t="s">
        <v>190</v>
      </c>
      <c r="F190" s="100"/>
      <c r="G190" s="100">
        <f t="shared" si="419"/>
        <v>0</v>
      </c>
      <c r="H190" s="100"/>
      <c r="I190" s="100">
        <f t="shared" si="420"/>
        <v>0</v>
      </c>
      <c r="J190" s="101">
        <f t="shared" si="420"/>
        <v>0</v>
      </c>
      <c r="K190" s="92">
        <v>0</v>
      </c>
      <c r="L190" s="92">
        <f t="shared" si="389"/>
        <v>0</v>
      </c>
      <c r="M190" s="124">
        <f t="shared" si="395"/>
        <v>0</v>
      </c>
      <c r="N190" s="249"/>
      <c r="O190" s="163"/>
      <c r="P190" s="92">
        <f t="shared" si="404"/>
        <v>0</v>
      </c>
      <c r="Q190" s="100">
        <f>P190/7.5345</f>
        <v>0</v>
      </c>
      <c r="R190" s="100"/>
      <c r="S190" s="100">
        <f t="shared" si="421"/>
        <v>0</v>
      </c>
      <c r="T190" s="92">
        <f t="shared" si="386"/>
        <v>0</v>
      </c>
      <c r="U190" s="92">
        <f t="shared" si="410"/>
        <v>0</v>
      </c>
      <c r="V190" s="100">
        <f t="shared" si="422"/>
        <v>0</v>
      </c>
      <c r="W190" s="100"/>
      <c r="X190" s="100">
        <f t="shared" si="423"/>
        <v>0</v>
      </c>
      <c r="Y190" s="92">
        <f t="shared" si="411"/>
        <v>0</v>
      </c>
      <c r="Z190" s="92">
        <f t="shared" si="411"/>
        <v>0</v>
      </c>
      <c r="AA190" s="353">
        <f>V190</f>
        <v>0</v>
      </c>
      <c r="AB190" s="101"/>
      <c r="AC190" s="353">
        <f>X190</f>
        <v>0</v>
      </c>
      <c r="AD190" s="232">
        <f t="shared" si="412"/>
        <v>0</v>
      </c>
      <c r="AE190" s="92">
        <f t="shared" si="413"/>
        <v>0</v>
      </c>
    </row>
    <row r="191" spans="1:31" ht="20.25" customHeight="1" x14ac:dyDescent="0.25">
      <c r="A191" s="69"/>
      <c r="B191" s="70">
        <v>423</v>
      </c>
      <c r="C191" s="71"/>
      <c r="D191" s="71"/>
      <c r="E191" s="72" t="s">
        <v>191</v>
      </c>
      <c r="F191" s="161">
        <f>F192</f>
        <v>0</v>
      </c>
      <c r="G191" s="161">
        <f t="shared" ref="G191:K191" si="424">G192</f>
        <v>10000</v>
      </c>
      <c r="H191" s="161">
        <f t="shared" si="424"/>
        <v>0</v>
      </c>
      <c r="I191" s="161">
        <f t="shared" si="424"/>
        <v>0</v>
      </c>
      <c r="J191" s="237">
        <f t="shared" si="424"/>
        <v>0</v>
      </c>
      <c r="K191" s="161">
        <f t="shared" si="424"/>
        <v>0</v>
      </c>
      <c r="L191" s="74">
        <f t="shared" si="389"/>
        <v>10000</v>
      </c>
      <c r="M191" s="356">
        <f t="shared" si="395"/>
        <v>10000</v>
      </c>
      <c r="N191" s="263">
        <f>N192</f>
        <v>0</v>
      </c>
      <c r="O191" s="161">
        <f>O192</f>
        <v>0</v>
      </c>
      <c r="P191" s="76">
        <f t="shared" si="404"/>
        <v>0</v>
      </c>
      <c r="Q191" s="161">
        <f t="shared" ref="Q191:S191" si="425">Q192</f>
        <v>0</v>
      </c>
      <c r="R191" s="161">
        <f t="shared" si="425"/>
        <v>0</v>
      </c>
      <c r="S191" s="161">
        <f t="shared" si="425"/>
        <v>0</v>
      </c>
      <c r="T191" s="74">
        <f t="shared" si="386"/>
        <v>0</v>
      </c>
      <c r="U191" s="74">
        <f t="shared" si="410"/>
        <v>0</v>
      </c>
      <c r="V191" s="161">
        <f t="shared" ref="V191:X191" si="426">V192</f>
        <v>0</v>
      </c>
      <c r="W191" s="161">
        <f t="shared" si="426"/>
        <v>0</v>
      </c>
      <c r="X191" s="161">
        <f t="shared" si="426"/>
        <v>0</v>
      </c>
      <c r="Y191" s="74">
        <f t="shared" si="411"/>
        <v>0</v>
      </c>
      <c r="Z191" s="74">
        <f t="shared" si="411"/>
        <v>0</v>
      </c>
      <c r="AA191" s="161">
        <f t="shared" ref="AA191:AC191" si="427">AA192</f>
        <v>0</v>
      </c>
      <c r="AB191" s="237">
        <f t="shared" si="427"/>
        <v>0</v>
      </c>
      <c r="AC191" s="161">
        <f t="shared" si="427"/>
        <v>0</v>
      </c>
      <c r="AD191" s="325">
        <f t="shared" si="412"/>
        <v>0</v>
      </c>
      <c r="AE191" s="74">
        <f t="shared" si="413"/>
        <v>0</v>
      </c>
    </row>
    <row r="192" spans="1:31" ht="20.25" customHeight="1" x14ac:dyDescent="0.25">
      <c r="A192" s="117"/>
      <c r="B192" s="118"/>
      <c r="C192" s="119">
        <v>4231</v>
      </c>
      <c r="D192" s="118"/>
      <c r="E192" s="120" t="s">
        <v>192</v>
      </c>
      <c r="F192" s="162">
        <f>SUM(F193)</f>
        <v>0</v>
      </c>
      <c r="G192" s="162">
        <f t="shared" ref="G192:K192" si="428">SUM(G193)</f>
        <v>10000</v>
      </c>
      <c r="H192" s="162">
        <f t="shared" si="428"/>
        <v>0</v>
      </c>
      <c r="I192" s="162">
        <f t="shared" si="428"/>
        <v>0</v>
      </c>
      <c r="J192" s="230">
        <f t="shared" si="428"/>
        <v>0</v>
      </c>
      <c r="K192" s="162">
        <f t="shared" si="428"/>
        <v>0</v>
      </c>
      <c r="L192" s="83">
        <f t="shared" si="389"/>
        <v>10000</v>
      </c>
      <c r="M192" s="355">
        <f t="shared" si="395"/>
        <v>10000</v>
      </c>
      <c r="N192" s="264">
        <f>SUM(N193)</f>
        <v>0</v>
      </c>
      <c r="O192" s="140">
        <f>SUM(O193)</f>
        <v>0</v>
      </c>
      <c r="P192" s="85">
        <f t="shared" si="404"/>
        <v>0</v>
      </c>
      <c r="Q192" s="162">
        <f t="shared" ref="Q192:S192" si="429">SUM(Q193)</f>
        <v>0</v>
      </c>
      <c r="R192" s="162">
        <f t="shared" si="429"/>
        <v>0</v>
      </c>
      <c r="S192" s="162">
        <f t="shared" si="429"/>
        <v>0</v>
      </c>
      <c r="T192" s="83">
        <f t="shared" si="386"/>
        <v>0</v>
      </c>
      <c r="U192" s="83">
        <f t="shared" si="410"/>
        <v>0</v>
      </c>
      <c r="V192" s="162">
        <f t="shared" ref="V192:X192" si="430">SUM(V193)</f>
        <v>0</v>
      </c>
      <c r="W192" s="162">
        <f t="shared" si="430"/>
        <v>0</v>
      </c>
      <c r="X192" s="162">
        <f t="shared" si="430"/>
        <v>0</v>
      </c>
      <c r="Y192" s="83">
        <f t="shared" si="411"/>
        <v>0</v>
      </c>
      <c r="Z192" s="83">
        <f t="shared" si="411"/>
        <v>0</v>
      </c>
      <c r="AA192" s="162">
        <f t="shared" ref="AA192:AC192" si="431">SUM(AA193)</f>
        <v>0</v>
      </c>
      <c r="AB192" s="230">
        <f t="shared" si="431"/>
        <v>0</v>
      </c>
      <c r="AC192" s="162">
        <f t="shared" si="431"/>
        <v>0</v>
      </c>
      <c r="AD192" s="231">
        <f t="shared" si="412"/>
        <v>0</v>
      </c>
      <c r="AE192" s="83">
        <f t="shared" si="413"/>
        <v>0</v>
      </c>
    </row>
    <row r="193" spans="1:31" ht="20.25" customHeight="1" x14ac:dyDescent="0.25">
      <c r="A193" s="86"/>
      <c r="B193" s="88"/>
      <c r="C193" s="88"/>
      <c r="D193" s="88">
        <v>42311</v>
      </c>
      <c r="E193" s="89" t="s">
        <v>193</v>
      </c>
      <c r="F193" s="100">
        <v>0</v>
      </c>
      <c r="G193" s="100">
        <v>10000</v>
      </c>
      <c r="H193" s="100"/>
      <c r="I193" s="100">
        <f>H193/7.5345</f>
        <v>0</v>
      </c>
      <c r="J193" s="101">
        <f>I193/7.5345</f>
        <v>0</v>
      </c>
      <c r="K193" s="92">
        <v>0</v>
      </c>
      <c r="L193" s="92">
        <f t="shared" si="389"/>
        <v>10000</v>
      </c>
      <c r="M193" s="124">
        <f t="shared" si="395"/>
        <v>10000</v>
      </c>
      <c r="N193" s="249"/>
      <c r="O193" s="163"/>
      <c r="P193" s="92">
        <f t="shared" si="404"/>
        <v>0</v>
      </c>
      <c r="Q193" s="100">
        <f>P193/7.5345</f>
        <v>0</v>
      </c>
      <c r="R193" s="100"/>
      <c r="S193" s="100">
        <f>R193/7.5345</f>
        <v>0</v>
      </c>
      <c r="T193" s="92">
        <f t="shared" si="386"/>
        <v>0</v>
      </c>
      <c r="U193" s="92">
        <f t="shared" si="410"/>
        <v>0</v>
      </c>
      <c r="V193" s="100">
        <v>0</v>
      </c>
      <c r="W193" s="100"/>
      <c r="X193" s="100">
        <v>0</v>
      </c>
      <c r="Y193" s="92">
        <f t="shared" si="411"/>
        <v>0</v>
      </c>
      <c r="Z193" s="92">
        <f t="shared" si="411"/>
        <v>0</v>
      </c>
      <c r="AA193" s="353">
        <f>V193</f>
        <v>0</v>
      </c>
      <c r="AB193" s="101"/>
      <c r="AC193" s="353">
        <v>0</v>
      </c>
      <c r="AD193" s="232">
        <f t="shared" si="412"/>
        <v>0</v>
      </c>
      <c r="AE193" s="92">
        <f t="shared" si="413"/>
        <v>0</v>
      </c>
    </row>
    <row r="194" spans="1:31" ht="20.25" customHeight="1" x14ac:dyDescent="0.25">
      <c r="A194" s="69"/>
      <c r="B194" s="70">
        <v>426</v>
      </c>
      <c r="C194" s="71"/>
      <c r="D194" s="71"/>
      <c r="E194" s="72" t="s">
        <v>194</v>
      </c>
      <c r="F194" s="183">
        <f>F195</f>
        <v>10000</v>
      </c>
      <c r="G194" s="183">
        <f t="shared" ref="G194:K194" si="432">G195</f>
        <v>1500</v>
      </c>
      <c r="H194" s="183">
        <f t="shared" si="432"/>
        <v>3000</v>
      </c>
      <c r="I194" s="183">
        <f t="shared" si="432"/>
        <v>400</v>
      </c>
      <c r="J194" s="239">
        <f t="shared" si="432"/>
        <v>200</v>
      </c>
      <c r="K194" s="183">
        <f t="shared" si="432"/>
        <v>300</v>
      </c>
      <c r="L194" s="74">
        <f t="shared" si="389"/>
        <v>1900</v>
      </c>
      <c r="M194" s="356">
        <f t="shared" si="395"/>
        <v>1800</v>
      </c>
      <c r="N194" s="270">
        <f>N195</f>
        <v>0</v>
      </c>
      <c r="O194" s="184">
        <f>O195</f>
        <v>0</v>
      </c>
      <c r="P194" s="76">
        <f t="shared" si="404"/>
        <v>0</v>
      </c>
      <c r="Q194" s="183">
        <f t="shared" ref="Q194:S194" si="433">Q195</f>
        <v>1200</v>
      </c>
      <c r="R194" s="183">
        <f t="shared" si="433"/>
        <v>3000</v>
      </c>
      <c r="S194" s="183">
        <f t="shared" si="433"/>
        <v>400</v>
      </c>
      <c r="T194" s="74">
        <f t="shared" si="386"/>
        <v>3000</v>
      </c>
      <c r="U194" s="74">
        <f t="shared" si="410"/>
        <v>1600</v>
      </c>
      <c r="V194" s="183">
        <f t="shared" ref="V194:X194" si="434">V195</f>
        <v>1500</v>
      </c>
      <c r="W194" s="183">
        <f t="shared" si="434"/>
        <v>3000</v>
      </c>
      <c r="X194" s="183">
        <f t="shared" si="434"/>
        <v>300</v>
      </c>
      <c r="Y194" s="74">
        <f t="shared" si="411"/>
        <v>4600</v>
      </c>
      <c r="Z194" s="74">
        <f t="shared" si="411"/>
        <v>1800</v>
      </c>
      <c r="AA194" s="183">
        <f t="shared" ref="AA194:AC194" si="435">AA195</f>
        <v>1500</v>
      </c>
      <c r="AB194" s="239">
        <f t="shared" si="435"/>
        <v>0</v>
      </c>
      <c r="AC194" s="183">
        <f t="shared" si="435"/>
        <v>500</v>
      </c>
      <c r="AD194" s="325">
        <f t="shared" si="412"/>
        <v>1800</v>
      </c>
      <c r="AE194" s="74">
        <f t="shared" si="413"/>
        <v>2000</v>
      </c>
    </row>
    <row r="195" spans="1:31" ht="20.25" customHeight="1" x14ac:dyDescent="0.25">
      <c r="A195" s="117"/>
      <c r="B195" s="118"/>
      <c r="C195" s="119">
        <v>4262</v>
      </c>
      <c r="D195" s="118"/>
      <c r="E195" s="120" t="s">
        <v>195</v>
      </c>
      <c r="F195" s="185">
        <f>SUM(F196)</f>
        <v>10000</v>
      </c>
      <c r="G195" s="185">
        <f t="shared" ref="G195:K195" si="436">SUM(G196)</f>
        <v>1500</v>
      </c>
      <c r="H195" s="185">
        <f t="shared" si="436"/>
        <v>3000</v>
      </c>
      <c r="I195" s="185">
        <f t="shared" si="436"/>
        <v>400</v>
      </c>
      <c r="J195" s="240">
        <f t="shared" si="436"/>
        <v>200</v>
      </c>
      <c r="K195" s="185">
        <f t="shared" si="436"/>
        <v>300</v>
      </c>
      <c r="L195" s="83">
        <f t="shared" si="389"/>
        <v>1900</v>
      </c>
      <c r="M195" s="355">
        <f t="shared" si="395"/>
        <v>1800</v>
      </c>
      <c r="N195" s="271"/>
      <c r="O195" s="185"/>
      <c r="P195" s="85">
        <f t="shared" si="404"/>
        <v>0</v>
      </c>
      <c r="Q195" s="185">
        <f t="shared" ref="Q195:S195" si="437">SUM(Q196)</f>
        <v>1200</v>
      </c>
      <c r="R195" s="185">
        <f t="shared" si="437"/>
        <v>3000</v>
      </c>
      <c r="S195" s="185">
        <f t="shared" si="437"/>
        <v>400</v>
      </c>
      <c r="T195" s="83">
        <f t="shared" si="386"/>
        <v>3000</v>
      </c>
      <c r="U195" s="83">
        <f t="shared" si="410"/>
        <v>1600</v>
      </c>
      <c r="V195" s="185">
        <f t="shared" ref="V195:X195" si="438">SUM(V196)</f>
        <v>1500</v>
      </c>
      <c r="W195" s="185">
        <f t="shared" si="438"/>
        <v>3000</v>
      </c>
      <c r="X195" s="185">
        <f t="shared" si="438"/>
        <v>300</v>
      </c>
      <c r="Y195" s="83">
        <f t="shared" si="411"/>
        <v>4600</v>
      </c>
      <c r="Z195" s="83">
        <f t="shared" si="411"/>
        <v>1800</v>
      </c>
      <c r="AA195" s="185">
        <f t="shared" ref="AA195:AC195" si="439">SUM(AA196)</f>
        <v>1500</v>
      </c>
      <c r="AB195" s="240">
        <f t="shared" si="439"/>
        <v>0</v>
      </c>
      <c r="AC195" s="185">
        <f t="shared" si="439"/>
        <v>500</v>
      </c>
      <c r="AD195" s="231">
        <f t="shared" si="412"/>
        <v>1800</v>
      </c>
      <c r="AE195" s="83">
        <f t="shared" si="413"/>
        <v>2000</v>
      </c>
    </row>
    <row r="196" spans="1:31" ht="26.25" customHeight="1" x14ac:dyDescent="0.25">
      <c r="A196" s="86"/>
      <c r="B196" s="88"/>
      <c r="C196" s="88"/>
      <c r="D196" s="88">
        <v>42621</v>
      </c>
      <c r="E196" s="89" t="s">
        <v>196</v>
      </c>
      <c r="F196" s="90">
        <v>10000</v>
      </c>
      <c r="G196" s="100">
        <v>1500</v>
      </c>
      <c r="H196" s="100">
        <v>3000</v>
      </c>
      <c r="I196" s="100">
        <v>400</v>
      </c>
      <c r="J196" s="101">
        <f>400-200</f>
        <v>200</v>
      </c>
      <c r="K196" s="124">
        <v>300</v>
      </c>
      <c r="L196" s="92">
        <f t="shared" si="389"/>
        <v>1900</v>
      </c>
      <c r="M196" s="124">
        <f t="shared" si="395"/>
        <v>1800</v>
      </c>
      <c r="N196" s="249"/>
      <c r="O196" s="163"/>
      <c r="P196" s="92">
        <f t="shared" si="404"/>
        <v>0</v>
      </c>
      <c r="Q196" s="164">
        <v>1200</v>
      </c>
      <c r="R196" s="100">
        <v>3000</v>
      </c>
      <c r="S196" s="100">
        <v>400</v>
      </c>
      <c r="T196" s="92">
        <f t="shared" si="386"/>
        <v>3000</v>
      </c>
      <c r="U196" s="92">
        <f t="shared" si="410"/>
        <v>1600</v>
      </c>
      <c r="V196" s="166">
        <f>G196</f>
        <v>1500</v>
      </c>
      <c r="W196" s="100">
        <v>3000</v>
      </c>
      <c r="X196" s="100">
        <f>K196</f>
        <v>300</v>
      </c>
      <c r="Y196" s="92">
        <f t="shared" si="411"/>
        <v>4600</v>
      </c>
      <c r="Z196" s="92">
        <f t="shared" si="411"/>
        <v>1800</v>
      </c>
      <c r="AA196" s="353">
        <f>V196</f>
        <v>1500</v>
      </c>
      <c r="AB196" s="101"/>
      <c r="AC196" s="353">
        <v>500</v>
      </c>
      <c r="AD196" s="232">
        <f t="shared" si="412"/>
        <v>1800</v>
      </c>
      <c r="AE196" s="92">
        <f t="shared" si="413"/>
        <v>2000</v>
      </c>
    </row>
    <row r="197" spans="1:31" ht="20.25" customHeight="1" x14ac:dyDescent="0.25">
      <c r="A197" s="64">
        <v>92</v>
      </c>
      <c r="B197" s="65"/>
      <c r="C197" s="65"/>
      <c r="D197" s="65"/>
      <c r="E197" s="186" t="s">
        <v>197</v>
      </c>
      <c r="F197" s="187">
        <f>F198</f>
        <v>400000</v>
      </c>
      <c r="G197" s="187">
        <f t="shared" ref="G197:N198" si="440">G198</f>
        <v>50000</v>
      </c>
      <c r="H197" s="187">
        <f t="shared" si="440"/>
        <v>0</v>
      </c>
      <c r="I197" s="187">
        <f t="shared" si="440"/>
        <v>0</v>
      </c>
      <c r="J197" s="315">
        <f t="shared" si="440"/>
        <v>0</v>
      </c>
      <c r="K197" s="187">
        <f t="shared" si="440"/>
        <v>0</v>
      </c>
      <c r="L197" s="187">
        <f t="shared" si="440"/>
        <v>50000</v>
      </c>
      <c r="M197" s="357">
        <f t="shared" si="395"/>
        <v>50000</v>
      </c>
      <c r="N197" s="272">
        <f t="shared" si="440"/>
        <v>0</v>
      </c>
      <c r="O197" s="187"/>
      <c r="P197" s="187">
        <f>P198</f>
        <v>0</v>
      </c>
      <c r="Q197" s="187">
        <f t="shared" ref="Q197:AE199" si="441">Q198</f>
        <v>40000</v>
      </c>
      <c r="R197" s="187">
        <f t="shared" si="441"/>
        <v>0</v>
      </c>
      <c r="S197" s="187">
        <f t="shared" si="441"/>
        <v>0</v>
      </c>
      <c r="T197" s="187">
        <f t="shared" si="441"/>
        <v>0</v>
      </c>
      <c r="U197" s="187">
        <f t="shared" si="441"/>
        <v>40000</v>
      </c>
      <c r="V197" s="187">
        <f t="shared" si="441"/>
        <v>40000</v>
      </c>
      <c r="W197" s="187">
        <f t="shared" si="441"/>
        <v>0</v>
      </c>
      <c r="X197" s="187">
        <f t="shared" si="441"/>
        <v>0</v>
      </c>
      <c r="Y197" s="187">
        <f t="shared" si="441"/>
        <v>40000</v>
      </c>
      <c r="Z197" s="187">
        <f t="shared" si="441"/>
        <v>40000</v>
      </c>
      <c r="AA197" s="187">
        <f t="shared" si="441"/>
        <v>25000</v>
      </c>
      <c r="AB197" s="315">
        <f t="shared" si="441"/>
        <v>0</v>
      </c>
      <c r="AC197" s="187">
        <f t="shared" si="441"/>
        <v>0</v>
      </c>
      <c r="AD197" s="315">
        <f t="shared" si="441"/>
        <v>40000</v>
      </c>
      <c r="AE197" s="187">
        <f t="shared" si="441"/>
        <v>25000</v>
      </c>
    </row>
    <row r="198" spans="1:31" ht="20.25" customHeight="1" x14ac:dyDescent="0.25">
      <c r="A198" s="290"/>
      <c r="B198" s="189">
        <v>922</v>
      </c>
      <c r="C198" s="188"/>
      <c r="D198" s="188"/>
      <c r="E198" s="190" t="s">
        <v>198</v>
      </c>
      <c r="F198" s="191">
        <f>F199</f>
        <v>400000</v>
      </c>
      <c r="G198" s="191">
        <f t="shared" si="440"/>
        <v>50000</v>
      </c>
      <c r="H198" s="191">
        <f t="shared" si="440"/>
        <v>0</v>
      </c>
      <c r="I198" s="191">
        <f t="shared" si="440"/>
        <v>0</v>
      </c>
      <c r="J198" s="316">
        <f t="shared" si="440"/>
        <v>0</v>
      </c>
      <c r="K198" s="191">
        <f t="shared" si="440"/>
        <v>0</v>
      </c>
      <c r="L198" s="192">
        <f t="shared" si="440"/>
        <v>50000</v>
      </c>
      <c r="M198" s="356">
        <f t="shared" si="395"/>
        <v>50000</v>
      </c>
      <c r="N198" s="273">
        <f t="shared" si="440"/>
        <v>0</v>
      </c>
      <c r="O198" s="193"/>
      <c r="P198" s="194">
        <f>P199</f>
        <v>0</v>
      </c>
      <c r="Q198" s="191">
        <f t="shared" si="441"/>
        <v>40000</v>
      </c>
      <c r="R198" s="191">
        <f t="shared" si="441"/>
        <v>0</v>
      </c>
      <c r="S198" s="191">
        <f t="shared" si="441"/>
        <v>0</v>
      </c>
      <c r="T198" s="192">
        <f t="shared" si="441"/>
        <v>0</v>
      </c>
      <c r="U198" s="192">
        <f t="shared" si="441"/>
        <v>40000</v>
      </c>
      <c r="V198" s="191">
        <f t="shared" si="441"/>
        <v>40000</v>
      </c>
      <c r="W198" s="191">
        <f t="shared" si="441"/>
        <v>0</v>
      </c>
      <c r="X198" s="191">
        <f t="shared" si="441"/>
        <v>0</v>
      </c>
      <c r="Y198" s="192">
        <f t="shared" si="441"/>
        <v>40000</v>
      </c>
      <c r="Z198" s="192">
        <f t="shared" si="441"/>
        <v>40000</v>
      </c>
      <c r="AA198" s="191">
        <f t="shared" si="441"/>
        <v>25000</v>
      </c>
      <c r="AB198" s="316">
        <f t="shared" si="441"/>
        <v>0</v>
      </c>
      <c r="AC198" s="191">
        <f t="shared" si="441"/>
        <v>0</v>
      </c>
      <c r="AD198" s="345">
        <f t="shared" si="441"/>
        <v>40000</v>
      </c>
      <c r="AE198" s="192">
        <f t="shared" si="441"/>
        <v>25000</v>
      </c>
    </row>
    <row r="199" spans="1:31" ht="20.25" customHeight="1" x14ac:dyDescent="0.25">
      <c r="A199" s="291"/>
      <c r="B199" s="195"/>
      <c r="C199" s="196">
        <v>9222</v>
      </c>
      <c r="D199" s="195"/>
      <c r="E199" s="197" t="s">
        <v>199</v>
      </c>
      <c r="F199" s="198">
        <f>SUM(F200)</f>
        <v>400000</v>
      </c>
      <c r="G199" s="198">
        <f t="shared" ref="G199:K199" si="442">SUM(G200)</f>
        <v>50000</v>
      </c>
      <c r="H199" s="198">
        <f t="shared" si="442"/>
        <v>0</v>
      </c>
      <c r="I199" s="198">
        <f t="shared" si="442"/>
        <v>0</v>
      </c>
      <c r="J199" s="317">
        <f t="shared" si="442"/>
        <v>0</v>
      </c>
      <c r="K199" s="198">
        <f t="shared" si="442"/>
        <v>0</v>
      </c>
      <c r="L199" s="199">
        <f>L200</f>
        <v>50000</v>
      </c>
      <c r="M199" s="355">
        <f t="shared" si="395"/>
        <v>50000</v>
      </c>
      <c r="N199" s="274">
        <f>SUM(N200)</f>
        <v>0</v>
      </c>
      <c r="O199" s="200"/>
      <c r="P199" s="201">
        <f>P200</f>
        <v>0</v>
      </c>
      <c r="Q199" s="198">
        <f t="shared" ref="Q199:S199" si="443">SUM(Q200)</f>
        <v>40000</v>
      </c>
      <c r="R199" s="198">
        <f t="shared" si="443"/>
        <v>0</v>
      </c>
      <c r="S199" s="198">
        <f t="shared" si="443"/>
        <v>0</v>
      </c>
      <c r="T199" s="199">
        <f t="shared" si="441"/>
        <v>0</v>
      </c>
      <c r="U199" s="199">
        <f t="shared" si="441"/>
        <v>40000</v>
      </c>
      <c r="V199" s="198">
        <f t="shared" ref="V199:X199" si="444">SUM(V200)</f>
        <v>40000</v>
      </c>
      <c r="W199" s="198">
        <f t="shared" si="444"/>
        <v>0</v>
      </c>
      <c r="X199" s="198">
        <f t="shared" si="444"/>
        <v>0</v>
      </c>
      <c r="Y199" s="199">
        <f t="shared" si="441"/>
        <v>40000</v>
      </c>
      <c r="Z199" s="199">
        <f t="shared" si="441"/>
        <v>40000</v>
      </c>
      <c r="AA199" s="198">
        <f t="shared" ref="AA199:AC199" si="445">SUM(AA200)</f>
        <v>25000</v>
      </c>
      <c r="AB199" s="317">
        <f t="shared" si="445"/>
        <v>0</v>
      </c>
      <c r="AC199" s="198">
        <f t="shared" si="445"/>
        <v>0</v>
      </c>
      <c r="AD199" s="346">
        <f t="shared" si="441"/>
        <v>40000</v>
      </c>
      <c r="AE199" s="199">
        <f t="shared" si="441"/>
        <v>25000</v>
      </c>
    </row>
    <row r="200" spans="1:31" ht="20.25" customHeight="1" x14ac:dyDescent="0.25">
      <c r="A200" s="86"/>
      <c r="B200" s="88"/>
      <c r="C200" s="88"/>
      <c r="D200" s="88">
        <v>92222</v>
      </c>
      <c r="E200" s="89" t="s">
        <v>0</v>
      </c>
      <c r="F200" s="292">
        <v>400000</v>
      </c>
      <c r="G200" s="100">
        <v>50000</v>
      </c>
      <c r="H200" s="100"/>
      <c r="I200" s="100">
        <f>H200/7.5345</f>
        <v>0</v>
      </c>
      <c r="J200" s="101">
        <f>I200/7.5345</f>
        <v>0</v>
      </c>
      <c r="K200" s="90"/>
      <c r="L200" s="90">
        <f>G200+I200</f>
        <v>50000</v>
      </c>
      <c r="M200" s="124">
        <f t="shared" si="395"/>
        <v>50000</v>
      </c>
      <c r="N200" s="202"/>
      <c r="O200" s="90"/>
      <c r="P200" s="90">
        <f>N200+O200</f>
        <v>0</v>
      </c>
      <c r="Q200" s="100">
        <v>40000</v>
      </c>
      <c r="R200" s="100"/>
      <c r="S200" s="100">
        <f>R200/7.5345</f>
        <v>0</v>
      </c>
      <c r="T200" s="90">
        <f>P200+R200</f>
        <v>0</v>
      </c>
      <c r="U200" s="90">
        <f>Q200+S200</f>
        <v>40000</v>
      </c>
      <c r="V200" s="100">
        <v>40000</v>
      </c>
      <c r="W200" s="100"/>
      <c r="X200" s="100">
        <f>W200/7.5345</f>
        <v>0</v>
      </c>
      <c r="Y200" s="90">
        <f>U200+W200</f>
        <v>40000</v>
      </c>
      <c r="Z200" s="90">
        <f>V200+X200</f>
        <v>40000</v>
      </c>
      <c r="AA200" s="353">
        <v>25000</v>
      </c>
      <c r="AB200" s="101"/>
      <c r="AC200" s="353"/>
      <c r="AD200" s="326">
        <f>Z200+AB200</f>
        <v>40000</v>
      </c>
      <c r="AE200" s="90">
        <f>AA200+AC200</f>
        <v>25000</v>
      </c>
    </row>
    <row r="201" spans="1:31" ht="20.25" customHeight="1" thickBot="1" x14ac:dyDescent="0.3">
      <c r="A201" s="293"/>
      <c r="B201" s="294"/>
      <c r="C201" s="295"/>
      <c r="D201" s="295"/>
      <c r="E201" s="296" t="s">
        <v>2</v>
      </c>
      <c r="F201" s="297">
        <f>F167+F28+F197</f>
        <v>3800000</v>
      </c>
      <c r="G201" s="297">
        <f t="shared" ref="G201:I201" si="446">G167+G28+G197</f>
        <v>612700</v>
      </c>
      <c r="H201" s="297">
        <f t="shared" si="446"/>
        <v>3000237.9</v>
      </c>
      <c r="I201" s="297">
        <f t="shared" si="446"/>
        <v>398200</v>
      </c>
      <c r="J201" s="318">
        <f t="shared" ref="J201:K201" si="447">J167+J28+J197</f>
        <v>399800</v>
      </c>
      <c r="K201" s="297">
        <f t="shared" si="447"/>
        <v>433000</v>
      </c>
      <c r="L201" s="298">
        <f>I201+G201</f>
        <v>1010900</v>
      </c>
      <c r="M201" s="298">
        <f>K201+G201</f>
        <v>1045700</v>
      </c>
      <c r="N201" s="275">
        <v>1901092.38</v>
      </c>
      <c r="O201" s="205">
        <f>O167+O28+O197</f>
        <v>2230977.87</v>
      </c>
      <c r="P201" s="92">
        <f>O201+N201</f>
        <v>4132070.25</v>
      </c>
      <c r="Q201" s="203">
        <f t="shared" ref="Q201:S201" si="448">Q167+Q28+Q197</f>
        <v>510000</v>
      </c>
      <c r="R201" s="203">
        <f t="shared" si="448"/>
        <v>3000237.9</v>
      </c>
      <c r="S201" s="203">
        <f t="shared" si="448"/>
        <v>398200</v>
      </c>
      <c r="T201" s="204">
        <f>R201+P201</f>
        <v>7132308.1500000004</v>
      </c>
      <c r="U201" s="204">
        <f>S201+Q201</f>
        <v>908200</v>
      </c>
      <c r="V201" s="203">
        <f t="shared" ref="V201:X201" si="449">V167+V28+V197</f>
        <v>619800</v>
      </c>
      <c r="W201" s="203">
        <f t="shared" si="449"/>
        <v>3000237.9</v>
      </c>
      <c r="X201" s="203">
        <f t="shared" si="449"/>
        <v>433000</v>
      </c>
      <c r="Y201" s="204">
        <f>W201+U201</f>
        <v>3908437.9</v>
      </c>
      <c r="Z201" s="204">
        <f>X201+V201</f>
        <v>1052800</v>
      </c>
      <c r="AA201" s="203">
        <f t="shared" ref="AA201:AC201" si="450">AA167+AA28+AA197</f>
        <v>624900</v>
      </c>
      <c r="AB201" s="203">
        <f t="shared" si="450"/>
        <v>0</v>
      </c>
      <c r="AC201" s="203">
        <f t="shared" si="450"/>
        <v>433000</v>
      </c>
      <c r="AD201" s="204">
        <f>AB201+Z201</f>
        <v>1052800</v>
      </c>
      <c r="AE201" s="204">
        <f>AC201+AA201</f>
        <v>1057900</v>
      </c>
    </row>
    <row r="202" spans="1:31" ht="20.25" customHeight="1" x14ac:dyDescent="0.25">
      <c r="A202" s="276"/>
      <c r="B202" s="277"/>
      <c r="C202" s="278"/>
      <c r="D202" s="278"/>
      <c r="E202" s="279"/>
      <c r="F202" s="280"/>
      <c r="G202" s="281"/>
      <c r="H202" s="280"/>
      <c r="I202" s="282"/>
      <c r="J202" s="319"/>
      <c r="K202" s="283">
        <v>433000</v>
      </c>
      <c r="L202" s="281">
        <f>K202/7.5345</f>
        <v>57468.976043533075</v>
      </c>
      <c r="M202" s="281"/>
      <c r="N202" s="205"/>
      <c r="O202" s="205"/>
      <c r="P202" s="92"/>
      <c r="Q202" s="91"/>
      <c r="R202" s="205"/>
      <c r="S202" s="112"/>
      <c r="T202" s="92"/>
      <c r="U202" s="91">
        <f t="shared" ref="U202" si="451">T202/7.5345</f>
        <v>0</v>
      </c>
      <c r="V202" s="91"/>
      <c r="W202" s="205"/>
      <c r="X202" s="112"/>
      <c r="Y202" s="92"/>
      <c r="Z202" s="91">
        <f t="shared" ref="Z202" si="452">Y202/7.5345</f>
        <v>0</v>
      </c>
      <c r="AA202" s="91"/>
      <c r="AB202" s="347"/>
      <c r="AC202" s="112"/>
      <c r="AD202" s="232"/>
      <c r="AE202" s="91">
        <f t="shared" ref="AE202" si="453">AD202/7.5345</f>
        <v>0</v>
      </c>
    </row>
    <row r="203" spans="1:31" ht="20.25" customHeight="1" x14ac:dyDescent="0.25">
      <c r="A203" s="206"/>
      <c r="B203" s="207"/>
      <c r="C203" s="208"/>
      <c r="D203" s="207"/>
      <c r="E203" s="209" t="s">
        <v>1</v>
      </c>
      <c r="F203" s="210"/>
      <c r="G203" s="211"/>
      <c r="H203" s="212"/>
      <c r="I203" s="112"/>
      <c r="J203" s="305"/>
      <c r="K203" s="213">
        <f>K5-K201</f>
        <v>0</v>
      </c>
      <c r="L203" s="91">
        <f>K203/7.5345</f>
        <v>0</v>
      </c>
      <c r="M203" s="91"/>
      <c r="N203" s="210">
        <v>600689.21</v>
      </c>
      <c r="O203" s="212"/>
      <c r="P203" s="213">
        <f>P5-P201</f>
        <v>172930.01999999955</v>
      </c>
      <c r="Q203" s="211"/>
      <c r="R203" s="212"/>
      <c r="S203" s="112"/>
      <c r="T203" s="213">
        <f>T5-T201</f>
        <v>172930.01999999955</v>
      </c>
      <c r="U203" s="91"/>
      <c r="V203" s="211"/>
      <c r="W203" s="212"/>
      <c r="X203" s="112"/>
      <c r="Y203" s="213">
        <f>Y5-Y201</f>
        <v>0</v>
      </c>
      <c r="Z203" s="91">
        <f>Y203/7.5345</f>
        <v>0</v>
      </c>
      <c r="AA203" s="211"/>
      <c r="AB203" s="348"/>
      <c r="AC203" s="112"/>
      <c r="AD203" s="349">
        <f>AD5-AD201</f>
        <v>3000237.9000000004</v>
      </c>
      <c r="AE203" s="91">
        <f>AD203/7.5345</f>
        <v>398200</v>
      </c>
    </row>
    <row r="204" spans="1:31" ht="20.25" customHeight="1" thickBot="1" x14ac:dyDescent="0.3">
      <c r="A204" s="214"/>
      <c r="B204" s="215"/>
      <c r="C204" s="216"/>
      <c r="D204" s="215"/>
      <c r="E204" s="217" t="s">
        <v>0</v>
      </c>
      <c r="F204" s="218"/>
      <c r="G204" s="219"/>
      <c r="H204" s="220"/>
      <c r="I204" s="91"/>
      <c r="J204" s="149"/>
      <c r="K204" s="220">
        <f>K201-K202</f>
        <v>0</v>
      </c>
      <c r="L204" s="220"/>
      <c r="M204" s="241"/>
      <c r="N204" s="218"/>
      <c r="O204" s="220">
        <v>427759.19</v>
      </c>
      <c r="P204" s="220" t="s">
        <v>51</v>
      </c>
      <c r="Q204" s="219"/>
      <c r="R204" s="220"/>
      <c r="S204" s="91"/>
      <c r="T204" s="220">
        <f>T6-T202</f>
        <v>0.52</v>
      </c>
      <c r="U204" s="220"/>
      <c r="V204" s="219"/>
      <c r="W204" s="220"/>
      <c r="X204" s="91"/>
      <c r="Y204" s="220">
        <f>Y6-Y202</f>
        <v>0</v>
      </c>
      <c r="Z204" s="220"/>
      <c r="AA204" s="219"/>
      <c r="AB204" s="350"/>
      <c r="AC204" s="91"/>
      <c r="AD204" s="350">
        <f>AD6-AD202</f>
        <v>0</v>
      </c>
      <c r="AE204" s="220"/>
    </row>
    <row r="205" spans="1:31" ht="20.25" customHeight="1" thickBot="1" x14ac:dyDescent="0.3">
      <c r="A205" s="221"/>
      <c r="B205" s="222"/>
      <c r="C205" s="222"/>
      <c r="D205" s="223"/>
      <c r="E205" s="222"/>
      <c r="F205" s="224"/>
      <c r="G205" s="225"/>
      <c r="H205" s="224"/>
      <c r="I205" s="225"/>
      <c r="J205" s="320"/>
      <c r="K205" s="224"/>
      <c r="L205" s="224"/>
      <c r="M205" s="224"/>
      <c r="N205" s="224"/>
      <c r="O205" s="224"/>
      <c r="P205" s="224"/>
      <c r="Q205" s="225"/>
      <c r="R205" s="224"/>
      <c r="S205" s="225"/>
      <c r="T205" s="224"/>
      <c r="U205" s="224"/>
      <c r="V205" s="225"/>
      <c r="W205" s="224"/>
      <c r="X205" s="225"/>
      <c r="Y205" s="224"/>
      <c r="Z205" s="224"/>
      <c r="AA205" s="225"/>
      <c r="AB205" s="351"/>
      <c r="AC205" s="225"/>
      <c r="AD205" s="351"/>
      <c r="AE205" s="224"/>
    </row>
    <row r="206" spans="1:31" ht="20.25" customHeight="1" x14ac:dyDescent="0.25">
      <c r="A206" s="226"/>
      <c r="B206" s="227"/>
      <c r="C206" s="43"/>
      <c r="D206" s="44"/>
      <c r="E206" s="43"/>
      <c r="F206" s="45"/>
      <c r="G206" s="46"/>
      <c r="H206" s="45"/>
      <c r="I206" s="46"/>
      <c r="J206" s="299"/>
      <c r="K206" s="45"/>
      <c r="L206" s="45"/>
      <c r="M206" s="45"/>
      <c r="N206" s="45"/>
      <c r="O206" s="45"/>
      <c r="P206" s="45"/>
      <c r="Q206" s="46"/>
      <c r="R206" s="45"/>
      <c r="S206" s="46"/>
      <c r="T206" s="45"/>
      <c r="U206" s="45"/>
      <c r="V206" s="46"/>
      <c r="W206" s="45"/>
      <c r="X206" s="46"/>
      <c r="Y206" s="45"/>
      <c r="Z206" s="45"/>
      <c r="AA206" s="46"/>
      <c r="AB206" s="323"/>
      <c r="AC206" s="46"/>
      <c r="AD206" s="323"/>
      <c r="AE206" s="45"/>
    </row>
    <row r="207" spans="1:31" ht="20.25" customHeight="1" x14ac:dyDescent="0.25">
      <c r="A207" s="43"/>
      <c r="B207" s="43"/>
      <c r="C207" s="43"/>
      <c r="D207" s="44"/>
      <c r="E207" s="43"/>
      <c r="F207" s="45"/>
      <c r="G207" s="46"/>
      <c r="H207" s="45"/>
      <c r="I207" s="46"/>
      <c r="J207" s="299"/>
      <c r="K207" s="45"/>
      <c r="L207" s="45"/>
      <c r="M207" s="45"/>
      <c r="N207" s="45"/>
      <c r="O207" s="45"/>
      <c r="P207" s="45"/>
      <c r="Q207" s="46"/>
      <c r="R207" s="45"/>
      <c r="S207" s="46"/>
      <c r="T207" s="45"/>
      <c r="U207" s="45"/>
      <c r="V207" s="46"/>
      <c r="W207" s="45"/>
      <c r="X207" s="46"/>
      <c r="Y207" s="45"/>
      <c r="Z207" s="45"/>
      <c r="AA207" s="46"/>
      <c r="AB207" s="323"/>
      <c r="AC207" s="46"/>
      <c r="AD207" s="323"/>
      <c r="AE207" s="45"/>
    </row>
    <row r="208" spans="1:31" ht="20.25" customHeight="1" x14ac:dyDescent="0.25">
      <c r="A208" s="43" t="s">
        <v>200</v>
      </c>
      <c r="B208" s="43"/>
      <c r="C208" s="43"/>
      <c r="D208" s="44"/>
      <c r="E208" s="43"/>
      <c r="F208" s="45"/>
      <c r="G208" s="46"/>
      <c r="H208" s="45"/>
      <c r="I208" s="46"/>
      <c r="J208" s="299"/>
      <c r="K208" s="45"/>
      <c r="L208" s="45"/>
      <c r="M208" s="45"/>
      <c r="N208" s="45"/>
      <c r="O208" s="45"/>
      <c r="P208" s="45"/>
      <c r="Q208" s="46"/>
      <c r="R208" s="45"/>
      <c r="S208" s="46"/>
      <c r="T208" s="45"/>
      <c r="U208" s="45"/>
      <c r="V208" s="46"/>
      <c r="W208" s="45"/>
      <c r="X208" s="46"/>
      <c r="Y208" s="45"/>
      <c r="Z208" s="45"/>
      <c r="AA208" s="46"/>
      <c r="AB208" s="323"/>
      <c r="AC208" s="46"/>
      <c r="AD208" s="323"/>
      <c r="AE208" s="45"/>
    </row>
    <row r="209" spans="1:31" ht="20.25" customHeight="1" x14ac:dyDescent="0.25">
      <c r="A209" s="43" t="s">
        <v>201</v>
      </c>
      <c r="B209" s="43"/>
      <c r="C209" s="43"/>
      <c r="D209" s="44"/>
      <c r="E209" s="43"/>
      <c r="F209" s="45"/>
      <c r="G209" s="46"/>
      <c r="H209" s="45"/>
      <c r="I209" s="46"/>
      <c r="J209" s="299"/>
      <c r="K209" s="45"/>
      <c r="L209" s="45"/>
      <c r="M209" s="45"/>
      <c r="N209" s="45"/>
      <c r="O209" s="45"/>
      <c r="P209" s="45"/>
      <c r="Q209" s="46"/>
      <c r="R209" s="45"/>
      <c r="S209" s="46"/>
      <c r="T209" s="45"/>
      <c r="U209" s="45"/>
      <c r="V209" s="46"/>
      <c r="W209" s="45"/>
      <c r="X209" s="46"/>
      <c r="Y209" s="45"/>
      <c r="Z209" s="45"/>
      <c r="AA209" s="46"/>
      <c r="AB209" s="323"/>
      <c r="AC209" s="46"/>
      <c r="AD209" s="323"/>
      <c r="AE209" s="45"/>
    </row>
    <row r="210" spans="1:31" ht="20.25" customHeight="1" x14ac:dyDescent="0.25">
      <c r="A210" s="43" t="s">
        <v>202</v>
      </c>
      <c r="B210" s="43"/>
      <c r="C210" s="43"/>
      <c r="D210" s="44"/>
      <c r="E210" s="43"/>
      <c r="F210" s="45"/>
      <c r="G210" s="46"/>
      <c r="H210" s="45"/>
      <c r="I210" s="46"/>
      <c r="J210" s="299"/>
      <c r="K210" s="45"/>
      <c r="L210" s="45"/>
      <c r="M210" s="45"/>
      <c r="N210" s="45"/>
      <c r="O210" s="45"/>
      <c r="P210" s="45"/>
      <c r="Q210" s="46"/>
      <c r="R210" s="45"/>
      <c r="S210" s="46"/>
      <c r="T210" s="45"/>
      <c r="U210" s="45"/>
      <c r="V210" s="46"/>
      <c r="W210" s="45"/>
      <c r="X210" s="46"/>
      <c r="Y210" s="45"/>
      <c r="Z210" s="45"/>
      <c r="AA210" s="46"/>
      <c r="AB210" s="323"/>
      <c r="AC210" s="46"/>
      <c r="AD210" s="323"/>
      <c r="AE210" s="45"/>
    </row>
  </sheetData>
  <mergeCells count="14">
    <mergeCell ref="AA2:AE2"/>
    <mergeCell ref="AA3:AE3"/>
    <mergeCell ref="Q3:U3"/>
    <mergeCell ref="V3:Z3"/>
    <mergeCell ref="A2:E2"/>
    <mergeCell ref="Q2:U2"/>
    <mergeCell ref="V2:Z2"/>
    <mergeCell ref="A3:A4"/>
    <mergeCell ref="B3:B4"/>
    <mergeCell ref="C3:C4"/>
    <mergeCell ref="D3:D4"/>
    <mergeCell ref="E3:E4"/>
    <mergeCell ref="F3:L3"/>
    <mergeCell ref="F2:M2"/>
  </mergeCells>
  <printOptions horizontalCentered="1" gridLines="1"/>
  <pageMargins left="0.70866141732283472" right="0.70866141732283472" top="0.74803149606299213" bottom="0.74803149606299213" header="0" footer="0"/>
  <pageSetup paperSize="9" scale="57" fitToHeight="0" orientation="landscape" verticalDpi="300" r:id="rId1"/>
  <headerFooter>
    <oddHeader>&amp;LPrilog 2: Plan prihoda i rashoda za 2024.-2026.g. premaskupinama, podskupinama, odjeljcima i osnovnim računima</oddHeader>
    <oddFooter>&amp;R&amp;P/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210"/>
  <sheetViews>
    <sheetView zoomScaleNormal="100" workbookViewId="0">
      <pane xSplit="8" ySplit="5" topLeftCell="I168" activePane="bottomRight" state="frozen"/>
      <selection pane="topRight" activeCell="H1" sqref="H1"/>
      <selection pane="bottomLeft" activeCell="A6" sqref="A6"/>
      <selection pane="bottomRight" activeCell="AG4" sqref="AG4"/>
    </sheetView>
  </sheetViews>
  <sheetFormatPr defaultColWidth="17.140625" defaultRowHeight="15.75" x14ac:dyDescent="0.25"/>
  <cols>
    <col min="1" max="1" width="9.140625" style="47" customWidth="1"/>
    <col min="2" max="2" width="9.28515625" style="47" customWidth="1"/>
    <col min="3" max="3" width="8.28515625" style="47" customWidth="1"/>
    <col min="4" max="4" width="12.140625" style="47" customWidth="1"/>
    <col min="5" max="5" width="36" style="47" customWidth="1"/>
    <col min="6" max="6" width="0" style="47" hidden="1" customWidth="1"/>
    <col min="7" max="7" width="0" style="228" hidden="1" customWidth="1"/>
    <col min="8" max="8" width="0.140625" style="47" hidden="1" customWidth="1"/>
    <col min="9" max="9" width="0" style="228" hidden="1" customWidth="1"/>
    <col min="10" max="10" width="17.140625" style="321" hidden="1" customWidth="1"/>
    <col min="11" max="11" width="15.42578125" style="47" hidden="1" customWidth="1"/>
    <col min="12" max="12" width="13.5703125" style="47" hidden="1" customWidth="1"/>
    <col min="13" max="13" width="17.140625" style="47"/>
    <col min="14" max="15" width="17.140625" style="47" hidden="1" customWidth="1"/>
    <col min="16" max="16" width="7.28515625" style="47" hidden="1" customWidth="1"/>
    <col min="17" max="17" width="0" style="228" hidden="1" customWidth="1"/>
    <col min="18" max="18" width="0" style="47" hidden="1" customWidth="1"/>
    <col min="19" max="19" width="0" style="228" hidden="1" customWidth="1"/>
    <col min="20" max="21" width="0" style="47" hidden="1" customWidth="1"/>
    <col min="22" max="22" width="0" style="228" hidden="1" customWidth="1"/>
    <col min="23" max="23" width="0" style="47" hidden="1" customWidth="1"/>
    <col min="24" max="24" width="0" style="228" hidden="1" customWidth="1"/>
    <col min="25" max="25" width="0" style="47" hidden="1" customWidth="1"/>
    <col min="26" max="26" width="17.140625" style="47"/>
    <col min="27" max="27" width="0" style="228" hidden="1" customWidth="1"/>
    <col min="28" max="28" width="0" style="352" hidden="1" customWidth="1"/>
    <col min="29" max="29" width="0" style="228" hidden="1" customWidth="1"/>
    <col min="30" max="30" width="0" style="352" hidden="1" customWidth="1"/>
    <col min="31" max="16384" width="17.140625" style="47"/>
  </cols>
  <sheetData>
    <row r="1" spans="1:31" ht="20.25" customHeight="1" thickBot="1" x14ac:dyDescent="0.3">
      <c r="A1" s="43"/>
      <c r="B1" s="43"/>
      <c r="C1" s="43"/>
      <c r="D1" s="44"/>
      <c r="E1" s="43"/>
      <c r="F1" s="45"/>
      <c r="G1" s="46"/>
      <c r="H1" s="45"/>
      <c r="I1" s="46"/>
      <c r="J1" s="299"/>
      <c r="K1" s="45"/>
      <c r="L1" s="45"/>
      <c r="M1" s="45"/>
      <c r="N1" s="45"/>
      <c r="O1" s="45"/>
      <c r="P1" s="45"/>
      <c r="Q1" s="46"/>
      <c r="R1" s="45"/>
      <c r="S1" s="46"/>
      <c r="T1" s="45"/>
      <c r="U1" s="45"/>
      <c r="V1" s="46"/>
      <c r="W1" s="45"/>
      <c r="X1" s="46"/>
      <c r="Y1" s="45"/>
      <c r="Z1" s="45"/>
      <c r="AA1" s="46"/>
      <c r="AB1" s="323"/>
      <c r="AC1" s="46"/>
      <c r="AD1" s="323"/>
      <c r="AE1" s="45"/>
    </row>
    <row r="2" spans="1:31" ht="44.25" customHeight="1" thickBot="1" x14ac:dyDescent="0.3">
      <c r="A2" s="376"/>
      <c r="B2" s="376"/>
      <c r="C2" s="376"/>
      <c r="D2" s="376"/>
      <c r="E2" s="376"/>
      <c r="F2" s="380" t="s">
        <v>204</v>
      </c>
      <c r="G2" s="381"/>
      <c r="H2" s="381"/>
      <c r="I2" s="381"/>
      <c r="J2" s="381"/>
      <c r="K2" s="381"/>
      <c r="L2" s="381"/>
      <c r="M2" s="382"/>
      <c r="Q2" s="368" t="s">
        <v>15</v>
      </c>
      <c r="R2" s="369"/>
      <c r="S2" s="369"/>
      <c r="T2" s="369"/>
      <c r="U2" s="370"/>
      <c r="V2" s="383" t="s">
        <v>12</v>
      </c>
      <c r="W2" s="384"/>
      <c r="X2" s="384"/>
      <c r="Y2" s="384"/>
      <c r="Z2" s="385"/>
      <c r="AA2" s="383" t="s">
        <v>207</v>
      </c>
      <c r="AB2" s="384"/>
      <c r="AC2" s="384"/>
      <c r="AD2" s="384"/>
      <c r="AE2" s="385"/>
    </row>
    <row r="3" spans="1:31" ht="20.25" customHeight="1" thickBot="1" x14ac:dyDescent="0.3">
      <c r="A3" s="371" t="s">
        <v>17</v>
      </c>
      <c r="B3" s="372" t="s">
        <v>18</v>
      </c>
      <c r="C3" s="372" t="s">
        <v>19</v>
      </c>
      <c r="D3" s="372" t="s">
        <v>20</v>
      </c>
      <c r="E3" s="372" t="s">
        <v>16</v>
      </c>
      <c r="F3" s="373" t="s">
        <v>22</v>
      </c>
      <c r="G3" s="374"/>
      <c r="H3" s="374"/>
      <c r="I3" s="374"/>
      <c r="J3" s="374"/>
      <c r="K3" s="374"/>
      <c r="L3" s="375"/>
      <c r="M3" s="284"/>
      <c r="N3" s="48"/>
      <c r="O3" s="49" t="s">
        <v>21</v>
      </c>
      <c r="P3" s="50"/>
      <c r="Q3" s="365" t="s">
        <v>22</v>
      </c>
      <c r="R3" s="366"/>
      <c r="S3" s="366"/>
      <c r="T3" s="366"/>
      <c r="U3" s="367"/>
      <c r="V3" s="365"/>
      <c r="W3" s="366"/>
      <c r="X3" s="366"/>
      <c r="Y3" s="366"/>
      <c r="Z3" s="367"/>
      <c r="AA3" s="365"/>
      <c r="AB3" s="366"/>
      <c r="AC3" s="366"/>
      <c r="AD3" s="366"/>
      <c r="AE3" s="367"/>
    </row>
    <row r="4" spans="1:31" ht="87" customHeight="1" x14ac:dyDescent="0.25">
      <c r="A4" s="371"/>
      <c r="B4" s="372"/>
      <c r="C4" s="372"/>
      <c r="D4" s="372"/>
      <c r="E4" s="372"/>
      <c r="F4" s="51" t="s">
        <v>24</v>
      </c>
      <c r="G4" s="51" t="s">
        <v>24</v>
      </c>
      <c r="H4" s="51" t="s">
        <v>25</v>
      </c>
      <c r="I4" s="51" t="s">
        <v>25</v>
      </c>
      <c r="J4" s="300" t="s">
        <v>203</v>
      </c>
      <c r="K4" s="52" t="s">
        <v>205</v>
      </c>
      <c r="L4" s="53" t="s">
        <v>26</v>
      </c>
      <c r="M4" s="52" t="s">
        <v>206</v>
      </c>
      <c r="N4" s="244" t="s">
        <v>24</v>
      </c>
      <c r="O4" s="51" t="s">
        <v>25</v>
      </c>
      <c r="P4" s="54" t="s">
        <v>26</v>
      </c>
      <c r="Q4" s="55" t="s">
        <v>24</v>
      </c>
      <c r="R4" s="55" t="s">
        <v>25</v>
      </c>
      <c r="S4" s="55" t="s">
        <v>25</v>
      </c>
      <c r="T4" s="54" t="s">
        <v>26</v>
      </c>
      <c r="U4" s="56" t="s">
        <v>26</v>
      </c>
      <c r="V4" s="55" t="s">
        <v>24</v>
      </c>
      <c r="W4" s="55" t="s">
        <v>25</v>
      </c>
      <c r="X4" s="55" t="s">
        <v>25</v>
      </c>
      <c r="Y4" s="54" t="s">
        <v>26</v>
      </c>
      <c r="Z4" s="56" t="s">
        <v>211</v>
      </c>
      <c r="AA4" s="55" t="s">
        <v>24</v>
      </c>
      <c r="AB4" s="55" t="s">
        <v>25</v>
      </c>
      <c r="AC4" s="55" t="s">
        <v>25</v>
      </c>
      <c r="AD4" s="54" t="s">
        <v>26</v>
      </c>
      <c r="AE4" s="56" t="s">
        <v>212</v>
      </c>
    </row>
    <row r="5" spans="1:31" ht="20.25" customHeight="1" x14ac:dyDescent="0.25">
      <c r="A5" s="57">
        <v>6</v>
      </c>
      <c r="B5" s="58"/>
      <c r="C5" s="58"/>
      <c r="D5" s="58"/>
      <c r="E5" s="59" t="s">
        <v>9</v>
      </c>
      <c r="F5" s="60">
        <f>F6+F10+F14+F22</f>
        <v>3800000</v>
      </c>
      <c r="G5" s="60">
        <f>G6+G10+G14+G22</f>
        <v>612700</v>
      </c>
      <c r="H5" s="60">
        <f>H26</f>
        <v>3000237.9000000004</v>
      </c>
      <c r="I5" s="60">
        <f>I26</f>
        <v>398200</v>
      </c>
      <c r="J5" s="60">
        <f>J26</f>
        <v>398200</v>
      </c>
      <c r="K5" s="60">
        <f>K6+K10+K14+K22</f>
        <v>433000</v>
      </c>
      <c r="L5" s="61">
        <f t="shared" ref="L5:L8" si="0">I5+G5</f>
        <v>1010900</v>
      </c>
      <c r="M5" s="61">
        <f>G5+K5</f>
        <v>1045700</v>
      </c>
      <c r="N5" s="245">
        <f>N6+N10+N14+N22</f>
        <v>2501781.59</v>
      </c>
      <c r="O5" s="62">
        <f>O26</f>
        <v>1803218.68</v>
      </c>
      <c r="P5" s="63">
        <f t="shared" ref="P5:P35" si="1">O5+N5</f>
        <v>4305000.2699999996</v>
      </c>
      <c r="Q5" s="60">
        <f>Q6+Q10+Q14+Q22</f>
        <v>510000</v>
      </c>
      <c r="R5" s="60">
        <f>R26</f>
        <v>3000237.9000000004</v>
      </c>
      <c r="S5" s="60">
        <f>S26</f>
        <v>398200</v>
      </c>
      <c r="T5" s="61">
        <f t="shared" ref="T5:U27" si="2">R5+P5</f>
        <v>7305238.1699999999</v>
      </c>
      <c r="U5" s="61">
        <f t="shared" si="2"/>
        <v>908200</v>
      </c>
      <c r="V5" s="60">
        <f>V6+V10+V14+V22</f>
        <v>619800</v>
      </c>
      <c r="W5" s="60">
        <f>W26</f>
        <v>3000237.9000000004</v>
      </c>
      <c r="X5" s="60">
        <f>X26</f>
        <v>433000</v>
      </c>
      <c r="Y5" s="61">
        <f t="shared" ref="Y5:Z20" si="3">W5+U5</f>
        <v>3908437.9000000004</v>
      </c>
      <c r="Z5" s="61">
        <f t="shared" si="3"/>
        <v>1052800</v>
      </c>
      <c r="AA5" s="60">
        <f>AA6+AA10+AA14+AA22</f>
        <v>624900</v>
      </c>
      <c r="AB5" s="60">
        <f>AB26</f>
        <v>3000237.9000000004</v>
      </c>
      <c r="AC5" s="60">
        <f>AC26</f>
        <v>433000</v>
      </c>
      <c r="AD5" s="61">
        <f t="shared" ref="AD5:AE27" si="4">AB5+Z5</f>
        <v>4053037.9000000004</v>
      </c>
      <c r="AE5" s="61">
        <f t="shared" si="4"/>
        <v>1057900</v>
      </c>
    </row>
    <row r="6" spans="1:31" ht="20.25" customHeight="1" x14ac:dyDescent="0.25">
      <c r="A6" s="64">
        <v>64</v>
      </c>
      <c r="B6" s="65"/>
      <c r="C6" s="65"/>
      <c r="D6" s="65"/>
      <c r="E6" s="66" t="s">
        <v>27</v>
      </c>
      <c r="F6" s="67">
        <f t="shared" ref="F6:J7" si="5">F7</f>
        <v>0</v>
      </c>
      <c r="G6" s="67">
        <f t="shared" si="5"/>
        <v>0</v>
      </c>
      <c r="H6" s="67">
        <f t="shared" si="5"/>
        <v>0</v>
      </c>
      <c r="I6" s="67">
        <f t="shared" si="5"/>
        <v>0</v>
      </c>
      <c r="J6" s="67">
        <f t="shared" si="5"/>
        <v>0</v>
      </c>
      <c r="K6" s="68">
        <f>K7</f>
        <v>0</v>
      </c>
      <c r="L6" s="68">
        <f t="shared" si="0"/>
        <v>0</v>
      </c>
      <c r="M6" s="68">
        <f t="shared" ref="M6:O7" si="6">M7</f>
        <v>0</v>
      </c>
      <c r="N6" s="246">
        <f t="shared" si="6"/>
        <v>0.52</v>
      </c>
      <c r="O6" s="67">
        <f t="shared" si="6"/>
        <v>0</v>
      </c>
      <c r="P6" s="68">
        <f t="shared" si="1"/>
        <v>0.52</v>
      </c>
      <c r="Q6" s="67">
        <f t="shared" ref="Q6:S7" si="7">Q7</f>
        <v>0</v>
      </c>
      <c r="R6" s="67">
        <f t="shared" si="7"/>
        <v>0</v>
      </c>
      <c r="S6" s="67">
        <f t="shared" si="7"/>
        <v>0</v>
      </c>
      <c r="T6" s="68">
        <f t="shared" si="2"/>
        <v>0.52</v>
      </c>
      <c r="U6" s="68">
        <f t="shared" si="2"/>
        <v>0</v>
      </c>
      <c r="V6" s="67">
        <f t="shared" ref="V6:X7" si="8">V7</f>
        <v>0</v>
      </c>
      <c r="W6" s="67">
        <f t="shared" si="8"/>
        <v>0</v>
      </c>
      <c r="X6" s="67">
        <f t="shared" si="8"/>
        <v>0</v>
      </c>
      <c r="Y6" s="68">
        <f t="shared" si="3"/>
        <v>0</v>
      </c>
      <c r="Z6" s="68">
        <f t="shared" si="3"/>
        <v>0</v>
      </c>
      <c r="AA6" s="67">
        <f t="shared" ref="AA6:AC7" si="9">AA7</f>
        <v>0</v>
      </c>
      <c r="AB6" s="67">
        <f t="shared" si="9"/>
        <v>0</v>
      </c>
      <c r="AC6" s="67">
        <f t="shared" si="9"/>
        <v>0</v>
      </c>
      <c r="AD6" s="68">
        <f t="shared" si="4"/>
        <v>0</v>
      </c>
      <c r="AE6" s="68">
        <f t="shared" si="4"/>
        <v>0</v>
      </c>
    </row>
    <row r="7" spans="1:31" ht="20.25" customHeight="1" x14ac:dyDescent="0.25">
      <c r="A7" s="69"/>
      <c r="B7" s="70">
        <v>641</v>
      </c>
      <c r="C7" s="71"/>
      <c r="D7" s="71"/>
      <c r="E7" s="72" t="s">
        <v>28</v>
      </c>
      <c r="F7" s="73">
        <f t="shared" si="5"/>
        <v>0</v>
      </c>
      <c r="G7" s="73">
        <f t="shared" si="5"/>
        <v>0</v>
      </c>
      <c r="H7" s="73">
        <f t="shared" si="5"/>
        <v>0</v>
      </c>
      <c r="I7" s="73">
        <f t="shared" si="5"/>
        <v>0</v>
      </c>
      <c r="J7" s="73">
        <f t="shared" si="5"/>
        <v>0</v>
      </c>
      <c r="K7" s="74">
        <f>K8</f>
        <v>0</v>
      </c>
      <c r="L7" s="74">
        <f t="shared" si="0"/>
        <v>0</v>
      </c>
      <c r="M7" s="74">
        <f t="shared" si="6"/>
        <v>0</v>
      </c>
      <c r="N7" s="247">
        <f t="shared" si="6"/>
        <v>0.52</v>
      </c>
      <c r="O7" s="75">
        <f t="shared" si="6"/>
        <v>0</v>
      </c>
      <c r="P7" s="76">
        <f t="shared" si="1"/>
        <v>0.52</v>
      </c>
      <c r="Q7" s="73">
        <f t="shared" si="7"/>
        <v>0</v>
      </c>
      <c r="R7" s="73">
        <f t="shared" si="7"/>
        <v>0</v>
      </c>
      <c r="S7" s="73">
        <f t="shared" si="7"/>
        <v>0</v>
      </c>
      <c r="T7" s="74">
        <f t="shared" si="2"/>
        <v>0.52</v>
      </c>
      <c r="U7" s="74">
        <f t="shared" si="2"/>
        <v>0</v>
      </c>
      <c r="V7" s="73">
        <f t="shared" si="8"/>
        <v>0</v>
      </c>
      <c r="W7" s="73">
        <f t="shared" si="8"/>
        <v>0</v>
      </c>
      <c r="X7" s="73">
        <f t="shared" si="8"/>
        <v>0</v>
      </c>
      <c r="Y7" s="74">
        <f t="shared" si="3"/>
        <v>0</v>
      </c>
      <c r="Z7" s="74">
        <f t="shared" si="3"/>
        <v>0</v>
      </c>
      <c r="AA7" s="73">
        <f t="shared" si="9"/>
        <v>0</v>
      </c>
      <c r="AB7" s="73">
        <f t="shared" si="9"/>
        <v>0</v>
      </c>
      <c r="AC7" s="73">
        <f t="shared" si="9"/>
        <v>0</v>
      </c>
      <c r="AD7" s="74">
        <f t="shared" si="4"/>
        <v>0</v>
      </c>
      <c r="AE7" s="74">
        <f t="shared" si="4"/>
        <v>0</v>
      </c>
    </row>
    <row r="8" spans="1:31" ht="20.25" customHeight="1" x14ac:dyDescent="0.25">
      <c r="A8" s="77"/>
      <c r="B8" s="78"/>
      <c r="C8" s="78">
        <v>6419</v>
      </c>
      <c r="D8" s="79"/>
      <c r="E8" s="80" t="s">
        <v>29</v>
      </c>
      <c r="F8" s="81"/>
      <c r="G8" s="81"/>
      <c r="H8" s="82"/>
      <c r="I8" s="82"/>
      <c r="J8" s="82"/>
      <c r="K8" s="83">
        <f>K9</f>
        <v>0</v>
      </c>
      <c r="L8" s="83">
        <f t="shared" si="0"/>
        <v>0</v>
      </c>
      <c r="M8" s="83">
        <f>M9</f>
        <v>0</v>
      </c>
      <c r="N8" s="248">
        <v>0.52</v>
      </c>
      <c r="O8" s="84"/>
      <c r="P8" s="85">
        <f t="shared" si="1"/>
        <v>0.52</v>
      </c>
      <c r="Q8" s="81"/>
      <c r="R8" s="82"/>
      <c r="S8" s="82"/>
      <c r="T8" s="83">
        <f t="shared" si="2"/>
        <v>0.52</v>
      </c>
      <c r="U8" s="83">
        <f t="shared" si="2"/>
        <v>0</v>
      </c>
      <c r="V8" s="81"/>
      <c r="W8" s="82"/>
      <c r="X8" s="82"/>
      <c r="Y8" s="83">
        <f t="shared" si="3"/>
        <v>0</v>
      </c>
      <c r="Z8" s="83">
        <f t="shared" si="3"/>
        <v>0</v>
      </c>
      <c r="AA8" s="81"/>
      <c r="AB8" s="82"/>
      <c r="AC8" s="82"/>
      <c r="AD8" s="83">
        <f t="shared" si="4"/>
        <v>0</v>
      </c>
      <c r="AE8" s="83">
        <f t="shared" si="4"/>
        <v>0</v>
      </c>
    </row>
    <row r="9" spans="1:31" ht="20.25" customHeight="1" x14ac:dyDescent="0.25">
      <c r="A9" s="86"/>
      <c r="B9" s="87"/>
      <c r="C9" s="87"/>
      <c r="D9" s="88">
        <v>64199</v>
      </c>
      <c r="E9" s="89" t="s">
        <v>29</v>
      </c>
      <c r="F9" s="90">
        <v>0</v>
      </c>
      <c r="G9" s="91">
        <f t="shared" ref="G9:G25" si="10">F9/7.5345</f>
        <v>0</v>
      </c>
      <c r="H9" s="90">
        <v>0</v>
      </c>
      <c r="I9" s="91">
        <f t="shared" ref="I9:J25" si="11">H9/7.5345</f>
        <v>0</v>
      </c>
      <c r="J9" s="91">
        <f t="shared" si="11"/>
        <v>0</v>
      </c>
      <c r="K9" s="92">
        <v>0</v>
      </c>
      <c r="L9" s="91">
        <f>K9/7.5345</f>
        <v>0</v>
      </c>
      <c r="M9" s="285">
        <f>G9+K9</f>
        <v>0</v>
      </c>
      <c r="N9" s="249">
        <v>0.52</v>
      </c>
      <c r="O9" s="90">
        <v>0</v>
      </c>
      <c r="P9" s="92">
        <f t="shared" si="1"/>
        <v>0.52</v>
      </c>
      <c r="Q9" s="91">
        <f>P9/7.5345</f>
        <v>6.9015860375605545E-2</v>
      </c>
      <c r="R9" s="90">
        <v>0</v>
      </c>
      <c r="S9" s="91">
        <f t="shared" ref="S9:S25" si="12">R9/7.5345</f>
        <v>0</v>
      </c>
      <c r="T9" s="92">
        <f t="shared" si="2"/>
        <v>0.52</v>
      </c>
      <c r="U9" s="91">
        <f>T9/7.5345</f>
        <v>6.9015860375605545E-2</v>
      </c>
      <c r="V9" s="91">
        <f t="shared" ref="V9" si="13">U9/7.5345</f>
        <v>9.1599788142020765E-3</v>
      </c>
      <c r="W9" s="90">
        <v>0</v>
      </c>
      <c r="X9" s="91">
        <f t="shared" ref="X9:X25" si="14">W9/7.5345</f>
        <v>0</v>
      </c>
      <c r="Y9" s="92">
        <f t="shared" si="3"/>
        <v>6.9015860375605545E-2</v>
      </c>
      <c r="Z9" s="91">
        <f>Y9/7.5345</f>
        <v>9.1599788142020765E-3</v>
      </c>
      <c r="AA9" s="91">
        <f t="shared" ref="AA9" si="15">Z9/7.5345</f>
        <v>1.2157381132393756E-3</v>
      </c>
      <c r="AB9" s="90">
        <v>0</v>
      </c>
      <c r="AC9" s="91">
        <f t="shared" ref="AC9:AC13" si="16">AB9/7.5345</f>
        <v>0</v>
      </c>
      <c r="AD9" s="92">
        <f t="shared" si="4"/>
        <v>9.1599788142020765E-3</v>
      </c>
      <c r="AE9" s="91">
        <f>AD9/7.5345</f>
        <v>1.2157381132393756E-3</v>
      </c>
    </row>
    <row r="10" spans="1:31" ht="20.25" customHeight="1" x14ac:dyDescent="0.25">
      <c r="A10" s="64">
        <v>66</v>
      </c>
      <c r="B10" s="65"/>
      <c r="C10" s="65"/>
      <c r="D10" s="65"/>
      <c r="E10" s="66" t="s">
        <v>30</v>
      </c>
      <c r="F10" s="67">
        <f t="shared" ref="F10:G12" si="17">F11</f>
        <v>3800000</v>
      </c>
      <c r="G10" s="67">
        <f t="shared" si="17"/>
        <v>612700</v>
      </c>
      <c r="H10" s="93">
        <v>0</v>
      </c>
      <c r="I10" s="93">
        <f t="shared" si="11"/>
        <v>0</v>
      </c>
      <c r="J10" s="93">
        <f t="shared" si="11"/>
        <v>0</v>
      </c>
      <c r="K10" s="68">
        <f>K9</f>
        <v>0</v>
      </c>
      <c r="L10" s="68">
        <f t="shared" ref="L10:L17" si="18">I10+G10</f>
        <v>612700</v>
      </c>
      <c r="M10" s="68">
        <f t="shared" ref="M10:N12" si="19">M11</f>
        <v>612700</v>
      </c>
      <c r="N10" s="246">
        <f t="shared" si="19"/>
        <v>2501781.0699999998</v>
      </c>
      <c r="O10" s="67"/>
      <c r="P10" s="68">
        <f t="shared" si="1"/>
        <v>2501781.0699999998</v>
      </c>
      <c r="Q10" s="67">
        <f>Q11</f>
        <v>510000</v>
      </c>
      <c r="R10" s="93">
        <v>0</v>
      </c>
      <c r="S10" s="93">
        <f t="shared" si="12"/>
        <v>0</v>
      </c>
      <c r="T10" s="68">
        <f t="shared" si="2"/>
        <v>2501781.0699999998</v>
      </c>
      <c r="U10" s="68">
        <f t="shared" si="2"/>
        <v>510000</v>
      </c>
      <c r="V10" s="67">
        <f>V11</f>
        <v>619800</v>
      </c>
      <c r="W10" s="93">
        <v>0</v>
      </c>
      <c r="X10" s="93">
        <f t="shared" si="14"/>
        <v>0</v>
      </c>
      <c r="Y10" s="68">
        <f t="shared" si="3"/>
        <v>510000</v>
      </c>
      <c r="Z10" s="68">
        <f t="shared" si="3"/>
        <v>619800</v>
      </c>
      <c r="AA10" s="67">
        <f>AA11</f>
        <v>624900</v>
      </c>
      <c r="AB10" s="93">
        <v>0</v>
      </c>
      <c r="AC10" s="93">
        <f t="shared" si="16"/>
        <v>0</v>
      </c>
      <c r="AD10" s="68">
        <f t="shared" si="4"/>
        <v>619800</v>
      </c>
      <c r="AE10" s="68">
        <f t="shared" si="4"/>
        <v>624900</v>
      </c>
    </row>
    <row r="11" spans="1:31" ht="20.25" customHeight="1" x14ac:dyDescent="0.25">
      <c r="A11" s="69"/>
      <c r="B11" s="70">
        <v>661</v>
      </c>
      <c r="C11" s="71"/>
      <c r="D11" s="71"/>
      <c r="E11" s="72" t="s">
        <v>31</v>
      </c>
      <c r="F11" s="73">
        <f t="shared" si="17"/>
        <v>3800000</v>
      </c>
      <c r="G11" s="73">
        <f t="shared" si="17"/>
        <v>612700</v>
      </c>
      <c r="H11" s="94">
        <v>0</v>
      </c>
      <c r="I11" s="94">
        <f t="shared" si="11"/>
        <v>0</v>
      </c>
      <c r="J11" s="94">
        <f t="shared" si="11"/>
        <v>0</v>
      </c>
      <c r="K11" s="74">
        <f>K12</f>
        <v>0</v>
      </c>
      <c r="L11" s="74">
        <f t="shared" si="18"/>
        <v>612700</v>
      </c>
      <c r="M11" s="74">
        <f t="shared" si="19"/>
        <v>612700</v>
      </c>
      <c r="N11" s="247">
        <f t="shared" si="19"/>
        <v>2501781.0699999998</v>
      </c>
      <c r="O11" s="73"/>
      <c r="P11" s="76">
        <f t="shared" si="1"/>
        <v>2501781.0699999998</v>
      </c>
      <c r="Q11" s="73">
        <f>Q12</f>
        <v>510000</v>
      </c>
      <c r="R11" s="94">
        <v>0</v>
      </c>
      <c r="S11" s="94">
        <f t="shared" si="12"/>
        <v>0</v>
      </c>
      <c r="T11" s="74">
        <f t="shared" si="2"/>
        <v>2501781.0699999998</v>
      </c>
      <c r="U11" s="74">
        <f t="shared" si="2"/>
        <v>510000</v>
      </c>
      <c r="V11" s="73">
        <f>V12</f>
        <v>619800</v>
      </c>
      <c r="W11" s="94">
        <v>0</v>
      </c>
      <c r="X11" s="94">
        <f t="shared" si="14"/>
        <v>0</v>
      </c>
      <c r="Y11" s="74">
        <f t="shared" si="3"/>
        <v>510000</v>
      </c>
      <c r="Z11" s="74">
        <f t="shared" si="3"/>
        <v>619800</v>
      </c>
      <c r="AA11" s="73">
        <f>AA12</f>
        <v>624900</v>
      </c>
      <c r="AB11" s="94">
        <v>0</v>
      </c>
      <c r="AC11" s="94">
        <f t="shared" si="16"/>
        <v>0</v>
      </c>
      <c r="AD11" s="74">
        <f t="shared" si="4"/>
        <v>619800</v>
      </c>
      <c r="AE11" s="74">
        <f t="shared" si="4"/>
        <v>624900</v>
      </c>
    </row>
    <row r="12" spans="1:31" ht="20.25" customHeight="1" x14ac:dyDescent="0.25">
      <c r="A12" s="95"/>
      <c r="B12" s="96"/>
      <c r="C12" s="96">
        <v>6615</v>
      </c>
      <c r="D12" s="97"/>
      <c r="E12" s="98" t="s">
        <v>31</v>
      </c>
      <c r="F12" s="82">
        <f t="shared" si="17"/>
        <v>3800000</v>
      </c>
      <c r="G12" s="82">
        <f t="shared" si="17"/>
        <v>612700</v>
      </c>
      <c r="H12" s="99">
        <v>0</v>
      </c>
      <c r="I12" s="99">
        <f t="shared" si="11"/>
        <v>0</v>
      </c>
      <c r="J12" s="99">
        <f t="shared" si="11"/>
        <v>0</v>
      </c>
      <c r="K12" s="83">
        <f>K13</f>
        <v>0</v>
      </c>
      <c r="L12" s="83">
        <f t="shared" si="18"/>
        <v>612700</v>
      </c>
      <c r="M12" s="83">
        <f t="shared" si="19"/>
        <v>612700</v>
      </c>
      <c r="N12" s="250">
        <f t="shared" si="19"/>
        <v>2501781.0699999998</v>
      </c>
      <c r="O12" s="84"/>
      <c r="P12" s="85">
        <f t="shared" si="1"/>
        <v>2501781.0699999998</v>
      </c>
      <c r="Q12" s="82">
        <f>Q13</f>
        <v>510000</v>
      </c>
      <c r="R12" s="99">
        <v>0</v>
      </c>
      <c r="S12" s="99">
        <f t="shared" si="12"/>
        <v>0</v>
      </c>
      <c r="T12" s="83">
        <f t="shared" si="2"/>
        <v>2501781.0699999998</v>
      </c>
      <c r="U12" s="83">
        <f t="shared" si="2"/>
        <v>510000</v>
      </c>
      <c r="V12" s="82">
        <f>V13</f>
        <v>619800</v>
      </c>
      <c r="W12" s="99">
        <v>0</v>
      </c>
      <c r="X12" s="99">
        <f t="shared" si="14"/>
        <v>0</v>
      </c>
      <c r="Y12" s="83">
        <f t="shared" si="3"/>
        <v>510000</v>
      </c>
      <c r="Z12" s="83">
        <f t="shared" si="3"/>
        <v>619800</v>
      </c>
      <c r="AA12" s="82">
        <f>AA13</f>
        <v>624900</v>
      </c>
      <c r="AB12" s="99">
        <v>0</v>
      </c>
      <c r="AC12" s="99">
        <f t="shared" si="16"/>
        <v>0</v>
      </c>
      <c r="AD12" s="83">
        <f t="shared" si="4"/>
        <v>619800</v>
      </c>
      <c r="AE12" s="83">
        <f t="shared" si="4"/>
        <v>624900</v>
      </c>
    </row>
    <row r="13" spans="1:31" ht="20.25" customHeight="1" x14ac:dyDescent="0.25">
      <c r="A13" s="86"/>
      <c r="B13" s="88"/>
      <c r="C13" s="88"/>
      <c r="D13" s="88">
        <v>66151</v>
      </c>
      <c r="E13" s="89" t="s">
        <v>32</v>
      </c>
      <c r="F13" s="90">
        <v>3800000</v>
      </c>
      <c r="G13" s="353">
        <v>612700</v>
      </c>
      <c r="H13" s="90">
        <v>0</v>
      </c>
      <c r="I13" s="91">
        <f t="shared" si="11"/>
        <v>0</v>
      </c>
      <c r="J13" s="91">
        <f t="shared" si="11"/>
        <v>0</v>
      </c>
      <c r="K13" s="92">
        <v>0</v>
      </c>
      <c r="L13" s="92">
        <f t="shared" si="18"/>
        <v>612700</v>
      </c>
      <c r="M13" s="285">
        <f>G13+K13</f>
        <v>612700</v>
      </c>
      <c r="N13" s="249">
        <v>2501781.0699999998</v>
      </c>
      <c r="O13" s="90">
        <v>0</v>
      </c>
      <c r="P13" s="92">
        <f t="shared" si="1"/>
        <v>2501781.0699999998</v>
      </c>
      <c r="Q13" s="353">
        <v>510000</v>
      </c>
      <c r="R13" s="90">
        <v>0</v>
      </c>
      <c r="S13" s="91">
        <f t="shared" si="12"/>
        <v>0</v>
      </c>
      <c r="T13" s="92">
        <f t="shared" si="2"/>
        <v>2501781.0699999998</v>
      </c>
      <c r="U13" s="92">
        <f t="shared" si="2"/>
        <v>510000</v>
      </c>
      <c r="V13" s="353">
        <v>619800</v>
      </c>
      <c r="W13" s="90">
        <v>0</v>
      </c>
      <c r="X13" s="91"/>
      <c r="Y13" s="92">
        <f t="shared" si="3"/>
        <v>510000</v>
      </c>
      <c r="Z13" s="92">
        <f t="shared" si="3"/>
        <v>619800</v>
      </c>
      <c r="AA13" s="353">
        <v>624900</v>
      </c>
      <c r="AB13" s="90">
        <v>0</v>
      </c>
      <c r="AC13" s="91">
        <f t="shared" si="16"/>
        <v>0</v>
      </c>
      <c r="AD13" s="92">
        <f t="shared" si="4"/>
        <v>619800</v>
      </c>
      <c r="AE13" s="92">
        <f t="shared" si="4"/>
        <v>624900</v>
      </c>
    </row>
    <row r="14" spans="1:31" ht="20.25" customHeight="1" x14ac:dyDescent="0.25">
      <c r="A14" s="64">
        <v>67</v>
      </c>
      <c r="B14" s="102"/>
      <c r="C14" s="102"/>
      <c r="D14" s="102"/>
      <c r="E14" s="66" t="s">
        <v>7</v>
      </c>
      <c r="F14" s="103">
        <f t="shared" ref="F14:K16" si="20">F15</f>
        <v>0</v>
      </c>
      <c r="G14" s="93">
        <f t="shared" ref="G14:G16" si="21">F14/7.5345</f>
        <v>0</v>
      </c>
      <c r="H14" s="103">
        <f t="shared" si="20"/>
        <v>3000237.9000000004</v>
      </c>
      <c r="I14" s="103">
        <f t="shared" si="20"/>
        <v>398200</v>
      </c>
      <c r="J14" s="103">
        <f t="shared" si="20"/>
        <v>398200</v>
      </c>
      <c r="K14" s="103">
        <f t="shared" si="20"/>
        <v>433000</v>
      </c>
      <c r="L14" s="68">
        <f t="shared" si="18"/>
        <v>398200</v>
      </c>
      <c r="M14" s="68">
        <f>M15</f>
        <v>433000</v>
      </c>
      <c r="N14" s="251">
        <f>N15</f>
        <v>0</v>
      </c>
      <c r="O14" s="103">
        <f>O15</f>
        <v>1803218.68</v>
      </c>
      <c r="P14" s="68">
        <f t="shared" si="1"/>
        <v>1803218.68</v>
      </c>
      <c r="Q14" s="93"/>
      <c r="R14" s="103">
        <f t="shared" ref="R14:S16" si="22">R15</f>
        <v>3000237.9000000004</v>
      </c>
      <c r="S14" s="103">
        <f t="shared" si="22"/>
        <v>398200</v>
      </c>
      <c r="T14" s="68">
        <f t="shared" si="2"/>
        <v>4803456.58</v>
      </c>
      <c r="U14" s="68">
        <f t="shared" si="2"/>
        <v>398200</v>
      </c>
      <c r="V14" s="93"/>
      <c r="W14" s="103">
        <f t="shared" ref="W14:X16" si="23">W15</f>
        <v>3000237.9000000004</v>
      </c>
      <c r="X14" s="103">
        <f t="shared" si="23"/>
        <v>433000</v>
      </c>
      <c r="Y14" s="68">
        <f t="shared" si="3"/>
        <v>3398437.9000000004</v>
      </c>
      <c r="Z14" s="68">
        <f t="shared" si="3"/>
        <v>433000</v>
      </c>
      <c r="AA14" s="93"/>
      <c r="AB14" s="103">
        <f t="shared" ref="AB14:AC16" si="24">AB15</f>
        <v>3000237.9000000004</v>
      </c>
      <c r="AC14" s="103">
        <f t="shared" si="24"/>
        <v>433000</v>
      </c>
      <c r="AD14" s="68">
        <f t="shared" si="4"/>
        <v>3433237.9000000004</v>
      </c>
      <c r="AE14" s="68">
        <f t="shared" si="4"/>
        <v>433000</v>
      </c>
    </row>
    <row r="15" spans="1:31" ht="20.25" customHeight="1" x14ac:dyDescent="0.25">
      <c r="A15" s="104"/>
      <c r="B15" s="70">
        <v>671</v>
      </c>
      <c r="C15" s="70"/>
      <c r="D15" s="70"/>
      <c r="E15" s="72" t="s">
        <v>33</v>
      </c>
      <c r="F15" s="73">
        <f t="shared" si="20"/>
        <v>0</v>
      </c>
      <c r="G15" s="94">
        <f t="shared" si="21"/>
        <v>0</v>
      </c>
      <c r="H15" s="73">
        <f t="shared" si="20"/>
        <v>3000237.9000000004</v>
      </c>
      <c r="I15" s="73">
        <f t="shared" si="20"/>
        <v>398200</v>
      </c>
      <c r="J15" s="73">
        <f t="shared" si="20"/>
        <v>398200</v>
      </c>
      <c r="K15" s="73">
        <f t="shared" si="20"/>
        <v>433000</v>
      </c>
      <c r="L15" s="74">
        <f t="shared" si="18"/>
        <v>398200</v>
      </c>
      <c r="M15" s="74">
        <f>M16</f>
        <v>433000</v>
      </c>
      <c r="N15" s="247">
        <f>N16</f>
        <v>0</v>
      </c>
      <c r="O15" s="73">
        <v>1803218.68</v>
      </c>
      <c r="P15" s="76">
        <f t="shared" si="1"/>
        <v>1803218.68</v>
      </c>
      <c r="Q15" s="94"/>
      <c r="R15" s="73">
        <f t="shared" si="22"/>
        <v>3000237.9000000004</v>
      </c>
      <c r="S15" s="73">
        <f t="shared" si="22"/>
        <v>398200</v>
      </c>
      <c r="T15" s="74">
        <f t="shared" si="2"/>
        <v>4803456.58</v>
      </c>
      <c r="U15" s="74">
        <f t="shared" si="2"/>
        <v>398200</v>
      </c>
      <c r="V15" s="94"/>
      <c r="W15" s="73">
        <f t="shared" si="23"/>
        <v>3000237.9000000004</v>
      </c>
      <c r="X15" s="73">
        <f t="shared" si="23"/>
        <v>433000</v>
      </c>
      <c r="Y15" s="74">
        <f t="shared" si="3"/>
        <v>3398437.9000000004</v>
      </c>
      <c r="Z15" s="74">
        <f t="shared" si="3"/>
        <v>433000</v>
      </c>
      <c r="AA15" s="94"/>
      <c r="AB15" s="73">
        <f t="shared" si="24"/>
        <v>3000237.9000000004</v>
      </c>
      <c r="AC15" s="73">
        <f t="shared" si="24"/>
        <v>433000</v>
      </c>
      <c r="AD15" s="74">
        <f t="shared" si="4"/>
        <v>3433237.9000000004</v>
      </c>
      <c r="AE15" s="74">
        <f t="shared" si="4"/>
        <v>433000</v>
      </c>
    </row>
    <row r="16" spans="1:31" ht="20.25" customHeight="1" x14ac:dyDescent="0.25">
      <c r="A16" s="105"/>
      <c r="B16" s="96"/>
      <c r="C16" s="96">
        <v>6711</v>
      </c>
      <c r="D16" s="96"/>
      <c r="E16" s="98" t="s">
        <v>34</v>
      </c>
      <c r="F16" s="82">
        <f t="shared" si="20"/>
        <v>0</v>
      </c>
      <c r="G16" s="99">
        <f t="shared" si="21"/>
        <v>0</v>
      </c>
      <c r="H16" s="82">
        <f t="shared" si="20"/>
        <v>3000237.9000000004</v>
      </c>
      <c r="I16" s="82">
        <f t="shared" si="20"/>
        <v>398200</v>
      </c>
      <c r="J16" s="82">
        <f t="shared" si="20"/>
        <v>398200</v>
      </c>
      <c r="K16" s="82">
        <f t="shared" si="20"/>
        <v>433000</v>
      </c>
      <c r="L16" s="83">
        <f t="shared" si="18"/>
        <v>398200</v>
      </c>
      <c r="M16" s="83">
        <f>M17</f>
        <v>433000</v>
      </c>
      <c r="N16" s="250">
        <f>N17</f>
        <v>0</v>
      </c>
      <c r="O16" s="84">
        <f>O17</f>
        <v>1793906.18</v>
      </c>
      <c r="P16" s="85">
        <f t="shared" si="1"/>
        <v>1793906.18</v>
      </c>
      <c r="Q16" s="99"/>
      <c r="R16" s="82">
        <f t="shared" si="22"/>
        <v>3000237.9000000004</v>
      </c>
      <c r="S16" s="82">
        <f t="shared" si="22"/>
        <v>398200</v>
      </c>
      <c r="T16" s="83">
        <f t="shared" si="2"/>
        <v>4794144.08</v>
      </c>
      <c r="U16" s="83">
        <f t="shared" si="2"/>
        <v>398200</v>
      </c>
      <c r="V16" s="99"/>
      <c r="W16" s="82">
        <f t="shared" si="23"/>
        <v>3000237.9000000004</v>
      </c>
      <c r="X16" s="82">
        <f t="shared" si="23"/>
        <v>433000</v>
      </c>
      <c r="Y16" s="83">
        <f t="shared" si="3"/>
        <v>3398437.9000000004</v>
      </c>
      <c r="Z16" s="83">
        <f t="shared" si="3"/>
        <v>433000</v>
      </c>
      <c r="AA16" s="99"/>
      <c r="AB16" s="82">
        <f t="shared" si="24"/>
        <v>3000237.9000000004</v>
      </c>
      <c r="AC16" s="82">
        <f t="shared" si="24"/>
        <v>433000</v>
      </c>
      <c r="AD16" s="83">
        <f t="shared" si="4"/>
        <v>3433237.9000000004</v>
      </c>
      <c r="AE16" s="83">
        <f t="shared" si="4"/>
        <v>433000</v>
      </c>
    </row>
    <row r="17" spans="1:31" ht="20.25" customHeight="1" x14ac:dyDescent="0.25">
      <c r="A17" s="86"/>
      <c r="B17" s="88"/>
      <c r="C17" s="88"/>
      <c r="D17" s="88">
        <v>67111</v>
      </c>
      <c r="E17" s="89" t="s">
        <v>34</v>
      </c>
      <c r="F17" s="90">
        <v>0</v>
      </c>
      <c r="G17" s="91">
        <f t="shared" si="10"/>
        <v>0</v>
      </c>
      <c r="H17" s="90">
        <f>398200*7.5345</f>
        <v>3000237.9000000004</v>
      </c>
      <c r="I17" s="353">
        <f>H17/7.5345</f>
        <v>398200</v>
      </c>
      <c r="J17" s="353">
        <v>398200</v>
      </c>
      <c r="K17" s="92">
        <v>433000</v>
      </c>
      <c r="L17" s="92">
        <f t="shared" si="18"/>
        <v>398200</v>
      </c>
      <c r="M17" s="285">
        <f>G17+K17</f>
        <v>433000</v>
      </c>
      <c r="N17" s="249">
        <v>0</v>
      </c>
      <c r="O17" s="90">
        <v>1793906.18</v>
      </c>
      <c r="P17" s="92">
        <f t="shared" si="1"/>
        <v>1793906.18</v>
      </c>
      <c r="Q17" s="91"/>
      <c r="R17" s="90">
        <f>398200*7.5345</f>
        <v>3000237.9000000004</v>
      </c>
      <c r="S17" s="353">
        <f>R17/7.5345</f>
        <v>398200</v>
      </c>
      <c r="T17" s="92">
        <f t="shared" si="2"/>
        <v>4794144.08</v>
      </c>
      <c r="U17" s="92">
        <f t="shared" si="2"/>
        <v>398200</v>
      </c>
      <c r="V17" s="91"/>
      <c r="W17" s="90">
        <f>398200*7.5345</f>
        <v>3000237.9000000004</v>
      </c>
      <c r="X17" s="353">
        <v>433000</v>
      </c>
      <c r="Y17" s="92">
        <f t="shared" si="3"/>
        <v>3398437.9000000004</v>
      </c>
      <c r="Z17" s="92">
        <f t="shared" si="3"/>
        <v>433000</v>
      </c>
      <c r="AA17" s="91"/>
      <c r="AB17" s="90">
        <f>398200*7.5345</f>
        <v>3000237.9000000004</v>
      </c>
      <c r="AC17" s="353">
        <v>433000</v>
      </c>
      <c r="AD17" s="92">
        <f t="shared" si="4"/>
        <v>3433237.9000000004</v>
      </c>
      <c r="AE17" s="92">
        <f t="shared" si="4"/>
        <v>433000</v>
      </c>
    </row>
    <row r="18" spans="1:31" ht="20.25" customHeight="1" x14ac:dyDescent="0.25">
      <c r="A18" s="105"/>
      <c r="B18" s="96"/>
      <c r="C18" s="96">
        <v>6712</v>
      </c>
      <c r="D18" s="96"/>
      <c r="E18" s="98" t="s">
        <v>35</v>
      </c>
      <c r="F18" s="82"/>
      <c r="G18" s="99">
        <f t="shared" si="10"/>
        <v>0</v>
      </c>
      <c r="H18" s="82"/>
      <c r="I18" s="99">
        <f t="shared" si="11"/>
        <v>0</v>
      </c>
      <c r="J18" s="99">
        <f t="shared" si="11"/>
        <v>0</v>
      </c>
      <c r="K18" s="83"/>
      <c r="L18" s="106"/>
      <c r="M18" s="83"/>
      <c r="N18" s="250"/>
      <c r="O18" s="84">
        <v>9312.5</v>
      </c>
      <c r="P18" s="85">
        <f t="shared" si="1"/>
        <v>9312.5</v>
      </c>
      <c r="Q18" s="99"/>
      <c r="R18" s="82"/>
      <c r="S18" s="99">
        <f t="shared" si="12"/>
        <v>0</v>
      </c>
      <c r="T18" s="83">
        <f t="shared" si="2"/>
        <v>9312.5</v>
      </c>
      <c r="U18" s="106"/>
      <c r="V18" s="99"/>
      <c r="W18" s="82"/>
      <c r="X18" s="99">
        <f t="shared" si="14"/>
        <v>0</v>
      </c>
      <c r="Y18" s="83">
        <f t="shared" si="3"/>
        <v>0</v>
      </c>
      <c r="Z18" s="106"/>
      <c r="AA18" s="99"/>
      <c r="AB18" s="82"/>
      <c r="AC18" s="99">
        <f t="shared" ref="AC18:AC25" si="25">AB18/7.5345</f>
        <v>0</v>
      </c>
      <c r="AD18" s="83">
        <f t="shared" si="4"/>
        <v>0</v>
      </c>
      <c r="AE18" s="106"/>
    </row>
    <row r="19" spans="1:31" ht="20.25" customHeight="1" x14ac:dyDescent="0.25">
      <c r="A19" s="86"/>
      <c r="B19" s="88"/>
      <c r="C19" s="88"/>
      <c r="D19" s="88">
        <v>67121</v>
      </c>
      <c r="E19" s="89" t="s">
        <v>35</v>
      </c>
      <c r="F19" s="90">
        <v>0</v>
      </c>
      <c r="G19" s="91">
        <f t="shared" si="10"/>
        <v>0</v>
      </c>
      <c r="H19" s="90">
        <v>0</v>
      </c>
      <c r="I19" s="91">
        <f t="shared" si="11"/>
        <v>0</v>
      </c>
      <c r="J19" s="91">
        <f t="shared" si="11"/>
        <v>0</v>
      </c>
      <c r="K19" s="92"/>
      <c r="L19" s="91">
        <f>K19/7.5345</f>
        <v>0</v>
      </c>
      <c r="M19" s="285"/>
      <c r="N19" s="249">
        <v>0</v>
      </c>
      <c r="O19" s="90">
        <v>9312.5</v>
      </c>
      <c r="P19" s="92">
        <f t="shared" si="1"/>
        <v>9312.5</v>
      </c>
      <c r="Q19" s="91"/>
      <c r="R19" s="90">
        <v>0</v>
      </c>
      <c r="S19" s="91">
        <f t="shared" si="12"/>
        <v>0</v>
      </c>
      <c r="T19" s="92">
        <f t="shared" si="2"/>
        <v>9312.5</v>
      </c>
      <c r="U19" s="91"/>
      <c r="V19" s="91"/>
      <c r="W19" s="90">
        <v>0</v>
      </c>
      <c r="X19" s="91">
        <f t="shared" si="14"/>
        <v>0</v>
      </c>
      <c r="Y19" s="92">
        <f t="shared" si="3"/>
        <v>0</v>
      </c>
      <c r="Z19" s="91"/>
      <c r="AA19" s="91"/>
      <c r="AB19" s="90">
        <v>0</v>
      </c>
      <c r="AC19" s="91">
        <f t="shared" si="25"/>
        <v>0</v>
      </c>
      <c r="AD19" s="92">
        <f t="shared" si="4"/>
        <v>0</v>
      </c>
      <c r="AE19" s="91"/>
    </row>
    <row r="20" spans="1:31" ht="20.25" customHeight="1" x14ac:dyDescent="0.25">
      <c r="A20" s="105"/>
      <c r="B20" s="96"/>
      <c r="C20" s="96">
        <v>6713</v>
      </c>
      <c r="D20" s="96"/>
      <c r="E20" s="98" t="s">
        <v>36</v>
      </c>
      <c r="F20" s="82"/>
      <c r="G20" s="99">
        <f t="shared" si="10"/>
        <v>0</v>
      </c>
      <c r="H20" s="82"/>
      <c r="I20" s="99">
        <f t="shared" si="11"/>
        <v>0</v>
      </c>
      <c r="J20" s="99">
        <f t="shared" si="11"/>
        <v>0</v>
      </c>
      <c r="K20" s="83"/>
      <c r="L20" s="106"/>
      <c r="M20" s="83"/>
      <c r="N20" s="250"/>
      <c r="O20" s="84"/>
      <c r="P20" s="85">
        <f t="shared" si="1"/>
        <v>0</v>
      </c>
      <c r="Q20" s="99">
        <f t="shared" ref="Q20:Q25" si="26">P20/7.5345</f>
        <v>0</v>
      </c>
      <c r="R20" s="82"/>
      <c r="S20" s="99">
        <f t="shared" si="12"/>
        <v>0</v>
      </c>
      <c r="T20" s="83">
        <f t="shared" si="2"/>
        <v>0</v>
      </c>
      <c r="U20" s="106"/>
      <c r="V20" s="99">
        <f t="shared" ref="V20:V21" si="27">U20/7.5345</f>
        <v>0</v>
      </c>
      <c r="W20" s="82"/>
      <c r="X20" s="99">
        <f t="shared" si="14"/>
        <v>0</v>
      </c>
      <c r="Y20" s="83">
        <f t="shared" si="3"/>
        <v>0</v>
      </c>
      <c r="Z20" s="106"/>
      <c r="AA20" s="99">
        <f t="shared" ref="AA20:AA25" si="28">Z20/7.5345</f>
        <v>0</v>
      </c>
      <c r="AB20" s="82"/>
      <c r="AC20" s="99">
        <f t="shared" si="25"/>
        <v>0</v>
      </c>
      <c r="AD20" s="83">
        <f t="shared" si="4"/>
        <v>0</v>
      </c>
      <c r="AE20" s="106"/>
    </row>
    <row r="21" spans="1:31" ht="20.25" customHeight="1" x14ac:dyDescent="0.25">
      <c r="A21" s="86"/>
      <c r="B21" s="88"/>
      <c r="C21" s="88"/>
      <c r="D21" s="88">
        <v>67131</v>
      </c>
      <c r="E21" s="89" t="s">
        <v>37</v>
      </c>
      <c r="F21" s="90">
        <v>0</v>
      </c>
      <c r="G21" s="91">
        <f t="shared" si="10"/>
        <v>0</v>
      </c>
      <c r="H21" s="90">
        <v>0</v>
      </c>
      <c r="I21" s="91">
        <f t="shared" si="11"/>
        <v>0</v>
      </c>
      <c r="J21" s="91">
        <f t="shared" si="11"/>
        <v>0</v>
      </c>
      <c r="K21" s="92"/>
      <c r="L21" s="91">
        <f>K21/7.5345</f>
        <v>0</v>
      </c>
      <c r="M21" s="285"/>
      <c r="N21" s="249">
        <v>0</v>
      </c>
      <c r="O21" s="90">
        <v>0</v>
      </c>
      <c r="P21" s="92">
        <f t="shared" si="1"/>
        <v>0</v>
      </c>
      <c r="Q21" s="91">
        <f t="shared" si="26"/>
        <v>0</v>
      </c>
      <c r="R21" s="90">
        <v>0</v>
      </c>
      <c r="S21" s="91">
        <f t="shared" si="12"/>
        <v>0</v>
      </c>
      <c r="T21" s="92">
        <f t="shared" si="2"/>
        <v>0</v>
      </c>
      <c r="U21" s="91">
        <f>T21/7.5345</f>
        <v>0</v>
      </c>
      <c r="V21" s="91">
        <f t="shared" si="27"/>
        <v>0</v>
      </c>
      <c r="W21" s="90">
        <v>0</v>
      </c>
      <c r="X21" s="91">
        <f t="shared" si="14"/>
        <v>0</v>
      </c>
      <c r="Y21" s="92">
        <f t="shared" ref="Y21:Y27" si="29">W21+U21</f>
        <v>0</v>
      </c>
      <c r="Z21" s="91">
        <f>Y21/7.5345</f>
        <v>0</v>
      </c>
      <c r="AA21" s="91">
        <f t="shared" si="28"/>
        <v>0</v>
      </c>
      <c r="AB21" s="90">
        <v>0</v>
      </c>
      <c r="AC21" s="91">
        <f t="shared" si="25"/>
        <v>0</v>
      </c>
      <c r="AD21" s="92">
        <f t="shared" si="4"/>
        <v>0</v>
      </c>
      <c r="AE21" s="91">
        <f>AD21/7.5345</f>
        <v>0</v>
      </c>
    </row>
    <row r="22" spans="1:31" ht="20.25" customHeight="1" x14ac:dyDescent="0.25">
      <c r="A22" s="64">
        <v>68</v>
      </c>
      <c r="B22" s="102"/>
      <c r="C22" s="102"/>
      <c r="D22" s="102"/>
      <c r="E22" s="66" t="s">
        <v>38</v>
      </c>
      <c r="F22" s="67">
        <f>F23</f>
        <v>0</v>
      </c>
      <c r="G22" s="93">
        <f t="shared" si="10"/>
        <v>0</v>
      </c>
      <c r="H22" s="67">
        <f>H23</f>
        <v>0</v>
      </c>
      <c r="I22" s="93">
        <f t="shared" si="11"/>
        <v>0</v>
      </c>
      <c r="J22" s="302">
        <f t="shared" si="11"/>
        <v>0</v>
      </c>
      <c r="K22" s="68"/>
      <c r="L22" s="93">
        <f>K22/7.5345</f>
        <v>0</v>
      </c>
      <c r="M22" s="286"/>
      <c r="N22" s="246">
        <f>N23</f>
        <v>0</v>
      </c>
      <c r="O22" s="67">
        <f>O23</f>
        <v>0</v>
      </c>
      <c r="P22" s="68">
        <f t="shared" si="1"/>
        <v>0</v>
      </c>
      <c r="Q22" s="93">
        <f t="shared" si="26"/>
        <v>0</v>
      </c>
      <c r="R22" s="67">
        <f>R23</f>
        <v>0</v>
      </c>
      <c r="S22" s="93">
        <f t="shared" si="12"/>
        <v>0</v>
      </c>
      <c r="T22" s="68">
        <f t="shared" si="2"/>
        <v>0</v>
      </c>
      <c r="U22" s="93">
        <f t="shared" ref="U22:V25" si="30">T22/7.5345</f>
        <v>0</v>
      </c>
      <c r="V22" s="93">
        <f t="shared" si="30"/>
        <v>0</v>
      </c>
      <c r="W22" s="67">
        <f>W23</f>
        <v>0</v>
      </c>
      <c r="X22" s="93">
        <f t="shared" si="14"/>
        <v>0</v>
      </c>
      <c r="Y22" s="68">
        <f t="shared" si="29"/>
        <v>0</v>
      </c>
      <c r="Z22" s="93">
        <f t="shared" ref="Z22:Z24" si="31">Y22/7.5345</f>
        <v>0</v>
      </c>
      <c r="AA22" s="93">
        <f t="shared" si="28"/>
        <v>0</v>
      </c>
      <c r="AB22" s="236">
        <f>AB23</f>
        <v>0</v>
      </c>
      <c r="AC22" s="93">
        <f t="shared" si="25"/>
        <v>0</v>
      </c>
      <c r="AD22" s="324">
        <f t="shared" si="4"/>
        <v>0</v>
      </c>
      <c r="AE22" s="93">
        <f t="shared" ref="AE22:AE24" si="32">AD22/7.5345</f>
        <v>0</v>
      </c>
    </row>
    <row r="23" spans="1:31" ht="20.25" customHeight="1" x14ac:dyDescent="0.25">
      <c r="A23" s="69"/>
      <c r="B23" s="70">
        <v>683</v>
      </c>
      <c r="C23" s="71"/>
      <c r="D23" s="71"/>
      <c r="E23" s="72" t="s">
        <v>39</v>
      </c>
      <c r="F23" s="73">
        <f>F24</f>
        <v>0</v>
      </c>
      <c r="G23" s="94">
        <f t="shared" si="10"/>
        <v>0</v>
      </c>
      <c r="H23" s="73">
        <f>H24</f>
        <v>0</v>
      </c>
      <c r="I23" s="94">
        <f t="shared" si="11"/>
        <v>0</v>
      </c>
      <c r="J23" s="303">
        <f t="shared" si="11"/>
        <v>0</v>
      </c>
      <c r="K23" s="74"/>
      <c r="L23" s="94">
        <f>K23/7.5345</f>
        <v>0</v>
      </c>
      <c r="M23" s="287"/>
      <c r="N23" s="247">
        <f>N24</f>
        <v>0</v>
      </c>
      <c r="O23" s="73">
        <f>O24</f>
        <v>0</v>
      </c>
      <c r="P23" s="76">
        <f t="shared" si="1"/>
        <v>0</v>
      </c>
      <c r="Q23" s="94">
        <f t="shared" si="26"/>
        <v>0</v>
      </c>
      <c r="R23" s="73">
        <f>R24</f>
        <v>0</v>
      </c>
      <c r="S23" s="94">
        <f t="shared" si="12"/>
        <v>0</v>
      </c>
      <c r="T23" s="74">
        <f t="shared" si="2"/>
        <v>0</v>
      </c>
      <c r="U23" s="94">
        <f t="shared" si="30"/>
        <v>0</v>
      </c>
      <c r="V23" s="94">
        <f t="shared" si="30"/>
        <v>0</v>
      </c>
      <c r="W23" s="73">
        <f>W24</f>
        <v>0</v>
      </c>
      <c r="X23" s="94">
        <f t="shared" si="14"/>
        <v>0</v>
      </c>
      <c r="Y23" s="74">
        <f t="shared" si="29"/>
        <v>0</v>
      </c>
      <c r="Z23" s="94">
        <f t="shared" si="31"/>
        <v>0</v>
      </c>
      <c r="AA23" s="94">
        <f t="shared" si="28"/>
        <v>0</v>
      </c>
      <c r="AB23" s="235">
        <f>AB24</f>
        <v>0</v>
      </c>
      <c r="AC23" s="94">
        <f t="shared" si="25"/>
        <v>0</v>
      </c>
      <c r="AD23" s="325">
        <f t="shared" si="4"/>
        <v>0</v>
      </c>
      <c r="AE23" s="94">
        <f t="shared" si="32"/>
        <v>0</v>
      </c>
    </row>
    <row r="24" spans="1:31" ht="20.25" customHeight="1" x14ac:dyDescent="0.25">
      <c r="A24" s="105"/>
      <c r="B24" s="96"/>
      <c r="C24" s="96">
        <v>6831</v>
      </c>
      <c r="D24" s="96"/>
      <c r="E24" s="98" t="s">
        <v>39</v>
      </c>
      <c r="F24" s="82"/>
      <c r="G24" s="99">
        <f t="shared" si="10"/>
        <v>0</v>
      </c>
      <c r="H24" s="82"/>
      <c r="I24" s="99">
        <f t="shared" si="11"/>
        <v>0</v>
      </c>
      <c r="J24" s="304">
        <f t="shared" si="11"/>
        <v>0</v>
      </c>
      <c r="K24" s="83"/>
      <c r="L24" s="99">
        <f>K24/7.5345</f>
        <v>0</v>
      </c>
      <c r="M24" s="288"/>
      <c r="N24" s="250"/>
      <c r="O24" s="84"/>
      <c r="P24" s="85">
        <f t="shared" si="1"/>
        <v>0</v>
      </c>
      <c r="Q24" s="99">
        <f t="shared" si="26"/>
        <v>0</v>
      </c>
      <c r="R24" s="82"/>
      <c r="S24" s="99">
        <f t="shared" si="12"/>
        <v>0</v>
      </c>
      <c r="T24" s="83">
        <f t="shared" si="2"/>
        <v>0</v>
      </c>
      <c r="U24" s="99">
        <f t="shared" si="30"/>
        <v>0</v>
      </c>
      <c r="V24" s="99">
        <f t="shared" si="30"/>
        <v>0</v>
      </c>
      <c r="W24" s="82"/>
      <c r="X24" s="99">
        <f t="shared" si="14"/>
        <v>0</v>
      </c>
      <c r="Y24" s="83">
        <f t="shared" si="29"/>
        <v>0</v>
      </c>
      <c r="Z24" s="99">
        <f t="shared" si="31"/>
        <v>0</v>
      </c>
      <c r="AA24" s="99">
        <f t="shared" si="28"/>
        <v>0</v>
      </c>
      <c r="AB24" s="301"/>
      <c r="AC24" s="99">
        <f t="shared" si="25"/>
        <v>0</v>
      </c>
      <c r="AD24" s="231">
        <f t="shared" si="4"/>
        <v>0</v>
      </c>
      <c r="AE24" s="99">
        <f t="shared" si="32"/>
        <v>0</v>
      </c>
    </row>
    <row r="25" spans="1:31" ht="20.25" customHeight="1" x14ac:dyDescent="0.25">
      <c r="A25" s="86"/>
      <c r="B25" s="88"/>
      <c r="C25" s="88"/>
      <c r="D25" s="88">
        <v>68311</v>
      </c>
      <c r="E25" s="89" t="s">
        <v>39</v>
      </c>
      <c r="F25" s="90">
        <v>0</v>
      </c>
      <c r="G25" s="91">
        <f t="shared" si="10"/>
        <v>0</v>
      </c>
      <c r="H25" s="90">
        <v>0</v>
      </c>
      <c r="I25" s="91">
        <f t="shared" si="11"/>
        <v>0</v>
      </c>
      <c r="J25" s="149">
        <f t="shared" si="11"/>
        <v>0</v>
      </c>
      <c r="K25" s="92"/>
      <c r="L25" s="91">
        <f>K25/7.5345</f>
        <v>0</v>
      </c>
      <c r="M25" s="285">
        <f>G25+K25</f>
        <v>0</v>
      </c>
      <c r="N25" s="249">
        <v>0</v>
      </c>
      <c r="O25" s="90">
        <v>0</v>
      </c>
      <c r="P25" s="92">
        <f t="shared" si="1"/>
        <v>0</v>
      </c>
      <c r="Q25" s="91">
        <f t="shared" si="26"/>
        <v>0</v>
      </c>
      <c r="R25" s="90">
        <v>0</v>
      </c>
      <c r="S25" s="91">
        <f t="shared" si="12"/>
        <v>0</v>
      </c>
      <c r="T25" s="92">
        <f t="shared" si="2"/>
        <v>0</v>
      </c>
      <c r="U25" s="91">
        <f>T25/7.5345</f>
        <v>0</v>
      </c>
      <c r="V25" s="91">
        <f t="shared" si="30"/>
        <v>0</v>
      </c>
      <c r="W25" s="90">
        <v>0</v>
      </c>
      <c r="X25" s="91">
        <f t="shared" si="14"/>
        <v>0</v>
      </c>
      <c r="Y25" s="92">
        <f t="shared" si="29"/>
        <v>0</v>
      </c>
      <c r="Z25" s="91">
        <f>Y25/7.5345</f>
        <v>0</v>
      </c>
      <c r="AA25" s="91">
        <f t="shared" si="28"/>
        <v>0</v>
      </c>
      <c r="AB25" s="326">
        <v>0</v>
      </c>
      <c r="AC25" s="91">
        <f t="shared" si="25"/>
        <v>0</v>
      </c>
      <c r="AD25" s="232">
        <f t="shared" si="4"/>
        <v>0</v>
      </c>
      <c r="AE25" s="91">
        <f>AD25/7.5345</f>
        <v>0</v>
      </c>
    </row>
    <row r="26" spans="1:31" ht="20.25" customHeight="1" x14ac:dyDescent="0.25">
      <c r="A26" s="107"/>
      <c r="B26" s="108"/>
      <c r="C26" s="108"/>
      <c r="D26" s="108"/>
      <c r="E26" s="109" t="s">
        <v>6</v>
      </c>
      <c r="F26" s="110">
        <f t="shared" ref="F26:K26" si="33">F22+F14+F10+F6</f>
        <v>3800000</v>
      </c>
      <c r="G26" s="110">
        <f t="shared" si="33"/>
        <v>612700</v>
      </c>
      <c r="H26" s="110">
        <f t="shared" si="33"/>
        <v>3000237.9000000004</v>
      </c>
      <c r="I26" s="110">
        <f t="shared" si="33"/>
        <v>398200</v>
      </c>
      <c r="J26" s="110">
        <f t="shared" si="33"/>
        <v>398200</v>
      </c>
      <c r="K26" s="110">
        <f t="shared" si="33"/>
        <v>433000</v>
      </c>
      <c r="L26" s="111">
        <f>I26+G26</f>
        <v>1010900</v>
      </c>
      <c r="M26" s="111">
        <f>G26+K26</f>
        <v>1045700</v>
      </c>
      <c r="N26" s="252">
        <f>N22+N14+N10+N6</f>
        <v>2501781.59</v>
      </c>
      <c r="O26" s="110">
        <f>O22+O14+O10+O6</f>
        <v>1803218.68</v>
      </c>
      <c r="P26" s="111">
        <f t="shared" si="1"/>
        <v>4305000.2699999996</v>
      </c>
      <c r="Q26" s="110">
        <f>Q22+Q14+Q10+Q6</f>
        <v>510000</v>
      </c>
      <c r="R26" s="110">
        <f>R22+R14+R10+R6</f>
        <v>3000237.9000000004</v>
      </c>
      <c r="S26" s="110">
        <f>S22+S14+S10+S6</f>
        <v>398200</v>
      </c>
      <c r="T26" s="111">
        <f t="shared" si="2"/>
        <v>7305238.1699999999</v>
      </c>
      <c r="U26" s="111">
        <f>S26+Q26</f>
        <v>908200</v>
      </c>
      <c r="V26" s="110">
        <f>V22+V14+V10+V6</f>
        <v>619800</v>
      </c>
      <c r="W26" s="110">
        <f>W22+W14+W10+W6</f>
        <v>3000237.9000000004</v>
      </c>
      <c r="X26" s="110">
        <f>X22+X14+X10+X6</f>
        <v>433000</v>
      </c>
      <c r="Y26" s="111">
        <f t="shared" si="29"/>
        <v>3908437.9000000004</v>
      </c>
      <c r="Z26" s="111">
        <f>V26+X26</f>
        <v>1052800</v>
      </c>
      <c r="AA26" s="110">
        <f>AA22+AA14+AA10+AA6</f>
        <v>624900</v>
      </c>
      <c r="AB26" s="110">
        <f>AB22+AB14+AB10+AB6</f>
        <v>3000237.9000000004</v>
      </c>
      <c r="AC26" s="110">
        <f>AC22+AC14+AC10+AC6</f>
        <v>433000</v>
      </c>
      <c r="AD26" s="111">
        <f t="shared" si="4"/>
        <v>4053037.9000000004</v>
      </c>
      <c r="AE26" s="111">
        <f>AC26+AA26</f>
        <v>1057900</v>
      </c>
    </row>
    <row r="27" spans="1:31" ht="20.25" customHeight="1" x14ac:dyDescent="0.25">
      <c r="A27" s="86"/>
      <c r="B27" s="88"/>
      <c r="C27" s="88"/>
      <c r="D27" s="88"/>
      <c r="E27" s="89"/>
      <c r="F27" s="90"/>
      <c r="G27" s="91"/>
      <c r="H27" s="90"/>
      <c r="I27" s="112"/>
      <c r="J27" s="305"/>
      <c r="K27" s="92"/>
      <c r="L27" s="91">
        <f>K27/7.5345</f>
        <v>0</v>
      </c>
      <c r="M27" s="285"/>
      <c r="N27" s="249"/>
      <c r="O27" s="90"/>
      <c r="P27" s="92">
        <f t="shared" si="1"/>
        <v>0</v>
      </c>
      <c r="Q27" s="91"/>
      <c r="R27" s="90"/>
      <c r="S27" s="112"/>
      <c r="T27" s="92">
        <f t="shared" si="2"/>
        <v>0</v>
      </c>
      <c r="U27" s="91">
        <f>T27/7.5345</f>
        <v>0</v>
      </c>
      <c r="V27" s="91"/>
      <c r="W27" s="90"/>
      <c r="X27" s="112"/>
      <c r="Y27" s="92">
        <f t="shared" si="29"/>
        <v>0</v>
      </c>
      <c r="Z27" s="91">
        <f>Y27/7.5345</f>
        <v>0</v>
      </c>
      <c r="AA27" s="91"/>
      <c r="AB27" s="326"/>
      <c r="AC27" s="112"/>
      <c r="AD27" s="232">
        <f t="shared" si="4"/>
        <v>0</v>
      </c>
      <c r="AE27" s="91">
        <f>AD27/7.5345</f>
        <v>0</v>
      </c>
    </row>
    <row r="28" spans="1:31" ht="20.25" customHeight="1" x14ac:dyDescent="0.25">
      <c r="A28" s="113">
        <v>3</v>
      </c>
      <c r="B28" s="114"/>
      <c r="C28" s="114"/>
      <c r="D28" s="114"/>
      <c r="E28" s="115" t="s">
        <v>5</v>
      </c>
      <c r="F28" s="62">
        <f t="shared" ref="F28:M28" si="34">F29+F52+F152+F163</f>
        <v>3353000</v>
      </c>
      <c r="G28" s="62">
        <f t="shared" si="34"/>
        <v>546400</v>
      </c>
      <c r="H28" s="62">
        <f t="shared" si="34"/>
        <v>2974737.9</v>
      </c>
      <c r="I28" s="62">
        <f t="shared" si="34"/>
        <v>394800</v>
      </c>
      <c r="J28" s="238">
        <f t="shared" si="34"/>
        <v>398700</v>
      </c>
      <c r="K28" s="62">
        <f t="shared" si="34"/>
        <v>431800</v>
      </c>
      <c r="L28" s="62">
        <f t="shared" si="34"/>
        <v>941200</v>
      </c>
      <c r="M28" s="62">
        <f t="shared" si="34"/>
        <v>978200</v>
      </c>
      <c r="N28" s="245">
        <v>1866951.05</v>
      </c>
      <c r="O28" s="62">
        <v>2220290.37</v>
      </c>
      <c r="P28" s="63">
        <f t="shared" si="1"/>
        <v>4087241.42</v>
      </c>
      <c r="Q28" s="62">
        <f t="shared" ref="Q28:AE28" si="35">Q29+Q52+Q152+Q163</f>
        <v>464300</v>
      </c>
      <c r="R28" s="62">
        <f t="shared" si="35"/>
        <v>2974737.9</v>
      </c>
      <c r="S28" s="62">
        <f t="shared" si="35"/>
        <v>391500</v>
      </c>
      <c r="T28" s="62">
        <f t="shared" si="35"/>
        <v>7061979.0200000005</v>
      </c>
      <c r="U28" s="62">
        <f t="shared" si="35"/>
        <v>855800</v>
      </c>
      <c r="V28" s="62">
        <f t="shared" si="35"/>
        <v>573400</v>
      </c>
      <c r="W28" s="62">
        <f t="shared" si="35"/>
        <v>2974737.9</v>
      </c>
      <c r="X28" s="62">
        <f t="shared" si="35"/>
        <v>428700</v>
      </c>
      <c r="Y28" s="62">
        <f t="shared" si="35"/>
        <v>3830537.9</v>
      </c>
      <c r="Z28" s="62">
        <f t="shared" si="35"/>
        <v>1002100</v>
      </c>
      <c r="AA28" s="62">
        <f t="shared" si="35"/>
        <v>593500</v>
      </c>
      <c r="AB28" s="238">
        <f t="shared" si="35"/>
        <v>0</v>
      </c>
      <c r="AC28" s="62">
        <f t="shared" si="35"/>
        <v>427700</v>
      </c>
      <c r="AD28" s="238">
        <f t="shared" si="35"/>
        <v>1002100</v>
      </c>
      <c r="AE28" s="62">
        <f t="shared" si="35"/>
        <v>1021200</v>
      </c>
    </row>
    <row r="29" spans="1:31" ht="20.25" customHeight="1" x14ac:dyDescent="0.25">
      <c r="A29" s="64">
        <v>31</v>
      </c>
      <c r="B29" s="65"/>
      <c r="C29" s="65"/>
      <c r="D29" s="65"/>
      <c r="E29" s="66" t="s">
        <v>40</v>
      </c>
      <c r="F29" s="67">
        <f t="shared" ref="F29:L29" si="36">F30+F37+F44</f>
        <v>2231000</v>
      </c>
      <c r="G29" s="67">
        <f>G30+G37+G44</f>
        <v>377200</v>
      </c>
      <c r="H29" s="67">
        <f t="shared" si="36"/>
        <v>2118237.9</v>
      </c>
      <c r="I29" s="67">
        <f t="shared" si="36"/>
        <v>281000</v>
      </c>
      <c r="J29" s="236">
        <f t="shared" si="36"/>
        <v>303300</v>
      </c>
      <c r="K29" s="67">
        <f t="shared" si="36"/>
        <v>346900</v>
      </c>
      <c r="L29" s="67">
        <f t="shared" si="36"/>
        <v>658200</v>
      </c>
      <c r="M29" s="354">
        <f t="shared" ref="M29:M50" si="37">K29+G29</f>
        <v>724100</v>
      </c>
      <c r="N29" s="246">
        <v>1152318.17</v>
      </c>
      <c r="O29" s="67">
        <v>1690324.01</v>
      </c>
      <c r="P29" s="68">
        <f t="shared" si="1"/>
        <v>2842642.1799999997</v>
      </c>
      <c r="Q29" s="67">
        <f t="shared" ref="Q29:AE29" si="38">Q30+Q37+Q44</f>
        <v>319400</v>
      </c>
      <c r="R29" s="67">
        <f t="shared" si="38"/>
        <v>2118237.9</v>
      </c>
      <c r="S29" s="67">
        <f t="shared" si="38"/>
        <v>281000</v>
      </c>
      <c r="T29" s="67">
        <f t="shared" si="38"/>
        <v>4960879.78</v>
      </c>
      <c r="U29" s="67">
        <f t="shared" si="38"/>
        <v>600400</v>
      </c>
      <c r="V29" s="67">
        <f t="shared" si="38"/>
        <v>401700</v>
      </c>
      <c r="W29" s="67">
        <f t="shared" si="38"/>
        <v>2118237.9</v>
      </c>
      <c r="X29" s="67">
        <f t="shared" si="38"/>
        <v>341200</v>
      </c>
      <c r="Y29" s="67">
        <f t="shared" si="38"/>
        <v>2718637.9</v>
      </c>
      <c r="Z29" s="67">
        <f t="shared" si="38"/>
        <v>742900</v>
      </c>
      <c r="AA29" s="67">
        <f t="shared" si="38"/>
        <v>423200</v>
      </c>
      <c r="AB29" s="236">
        <f t="shared" si="38"/>
        <v>0</v>
      </c>
      <c r="AC29" s="67">
        <f t="shared" si="38"/>
        <v>338200</v>
      </c>
      <c r="AD29" s="236">
        <f t="shared" si="38"/>
        <v>742900</v>
      </c>
      <c r="AE29" s="67">
        <f t="shared" si="38"/>
        <v>761400</v>
      </c>
    </row>
    <row r="30" spans="1:31" ht="20.25" customHeight="1" x14ac:dyDescent="0.25">
      <c r="A30" s="69"/>
      <c r="B30" s="70">
        <v>311</v>
      </c>
      <c r="C30" s="71"/>
      <c r="D30" s="71"/>
      <c r="E30" s="72" t="s">
        <v>41</v>
      </c>
      <c r="F30" s="116">
        <f t="shared" ref="F30:O30" si="39">F31+F33+F35</f>
        <v>1916000</v>
      </c>
      <c r="G30" s="116">
        <f t="shared" si="39"/>
        <v>307000</v>
      </c>
      <c r="H30" s="116">
        <f t="shared" si="39"/>
        <v>1737237.9</v>
      </c>
      <c r="I30" s="116">
        <f t="shared" si="39"/>
        <v>230500</v>
      </c>
      <c r="J30" s="243">
        <f t="shared" si="39"/>
        <v>251200</v>
      </c>
      <c r="K30" s="116">
        <f t="shared" si="39"/>
        <v>295000</v>
      </c>
      <c r="L30" s="116">
        <f t="shared" si="39"/>
        <v>537500</v>
      </c>
      <c r="M30" s="116">
        <f t="shared" si="37"/>
        <v>602000</v>
      </c>
      <c r="N30" s="253">
        <f t="shared" si="39"/>
        <v>954935.1</v>
      </c>
      <c r="O30" s="116">
        <f t="shared" si="39"/>
        <v>1436499.2399999998</v>
      </c>
      <c r="P30" s="76">
        <f t="shared" si="1"/>
        <v>2391434.34</v>
      </c>
      <c r="Q30" s="116">
        <f t="shared" ref="Q30:AE30" si="40">Q31+Q33+Q35</f>
        <v>276500</v>
      </c>
      <c r="R30" s="116">
        <f t="shared" si="40"/>
        <v>1737237.9</v>
      </c>
      <c r="S30" s="116">
        <f t="shared" si="40"/>
        <v>230500</v>
      </c>
      <c r="T30" s="116">
        <f t="shared" si="40"/>
        <v>4128672.24</v>
      </c>
      <c r="U30" s="116">
        <f t="shared" si="40"/>
        <v>507000</v>
      </c>
      <c r="V30" s="116">
        <f t="shared" si="40"/>
        <v>337700</v>
      </c>
      <c r="W30" s="116">
        <f t="shared" si="40"/>
        <v>1737237.9</v>
      </c>
      <c r="X30" s="116">
        <f t="shared" si="40"/>
        <v>285500</v>
      </c>
      <c r="Y30" s="116">
        <f t="shared" si="40"/>
        <v>2244237.9</v>
      </c>
      <c r="Z30" s="116">
        <f t="shared" si="40"/>
        <v>623200</v>
      </c>
      <c r="AA30" s="116">
        <f t="shared" si="40"/>
        <v>356700</v>
      </c>
      <c r="AB30" s="243">
        <f t="shared" si="40"/>
        <v>0</v>
      </c>
      <c r="AC30" s="116">
        <f t="shared" si="40"/>
        <v>285500</v>
      </c>
      <c r="AD30" s="243">
        <f t="shared" si="40"/>
        <v>623200</v>
      </c>
      <c r="AE30" s="116">
        <f t="shared" si="40"/>
        <v>642200</v>
      </c>
    </row>
    <row r="31" spans="1:31" ht="20.25" customHeight="1" x14ac:dyDescent="0.25">
      <c r="A31" s="117"/>
      <c r="B31" s="118"/>
      <c r="C31" s="119">
        <v>3111</v>
      </c>
      <c r="D31" s="118"/>
      <c r="E31" s="120" t="s">
        <v>42</v>
      </c>
      <c r="F31" s="121">
        <f t="shared" ref="F31:K31" si="41">F32</f>
        <v>1660000</v>
      </c>
      <c r="G31" s="121">
        <f t="shared" si="41"/>
        <v>265000</v>
      </c>
      <c r="H31" s="121">
        <f t="shared" si="41"/>
        <v>1365000</v>
      </c>
      <c r="I31" s="121">
        <f t="shared" si="41"/>
        <v>181100</v>
      </c>
      <c r="J31" s="306">
        <f t="shared" si="41"/>
        <v>191500</v>
      </c>
      <c r="K31" s="83">
        <f t="shared" si="41"/>
        <v>250000</v>
      </c>
      <c r="L31" s="83">
        <f t="shared" ref="L31:L35" si="42">I31+G31</f>
        <v>446100</v>
      </c>
      <c r="M31" s="83">
        <f t="shared" si="37"/>
        <v>515000</v>
      </c>
      <c r="N31" s="254">
        <f>N32</f>
        <v>787313.76</v>
      </c>
      <c r="O31" s="122">
        <f>O32</f>
        <v>1162586.6399999999</v>
      </c>
      <c r="P31" s="85">
        <f t="shared" si="1"/>
        <v>1949900.4</v>
      </c>
      <c r="Q31" s="121">
        <f>Q32</f>
        <v>240000</v>
      </c>
      <c r="R31" s="121">
        <f>R32</f>
        <v>1365000</v>
      </c>
      <c r="S31" s="121">
        <f>S32</f>
        <v>181100</v>
      </c>
      <c r="T31" s="83">
        <f>R31+P31</f>
        <v>3314900.4</v>
      </c>
      <c r="U31" s="83">
        <f t="shared" ref="U31:U35" si="43">S31+Q31</f>
        <v>421100</v>
      </c>
      <c r="V31" s="121">
        <f>V32</f>
        <v>291500</v>
      </c>
      <c r="W31" s="121">
        <f>W32</f>
        <v>1365000</v>
      </c>
      <c r="X31" s="121">
        <f>X32</f>
        <v>240000</v>
      </c>
      <c r="Y31" s="83">
        <f t="shared" ref="Y31:Z35" si="44">W31+U31</f>
        <v>1786100</v>
      </c>
      <c r="Z31" s="83">
        <f t="shared" si="44"/>
        <v>531500</v>
      </c>
      <c r="AA31" s="121">
        <f>AA32</f>
        <v>306000</v>
      </c>
      <c r="AB31" s="306">
        <f>AB32</f>
        <v>0</v>
      </c>
      <c r="AC31" s="121">
        <f>AC32</f>
        <v>240000</v>
      </c>
      <c r="AD31" s="231">
        <f t="shared" ref="AD31:AE35" si="45">AB31+Z31</f>
        <v>531500</v>
      </c>
      <c r="AE31" s="83">
        <f t="shared" si="45"/>
        <v>546000</v>
      </c>
    </row>
    <row r="32" spans="1:31" ht="20.25" customHeight="1" x14ac:dyDescent="0.25">
      <c r="A32" s="86"/>
      <c r="B32" s="88"/>
      <c r="C32" s="88"/>
      <c r="D32" s="88">
        <v>31111</v>
      </c>
      <c r="E32" s="89" t="s">
        <v>43</v>
      </c>
      <c r="F32" s="90">
        <v>1660000</v>
      </c>
      <c r="G32" s="100">
        <v>265000</v>
      </c>
      <c r="H32" s="123">
        <f>1300000*1.05</f>
        <v>1365000</v>
      </c>
      <c r="I32" s="100">
        <v>181100</v>
      </c>
      <c r="J32" s="101">
        <f>181100+10400</f>
        <v>191500</v>
      </c>
      <c r="K32" s="124">
        <v>250000</v>
      </c>
      <c r="L32" s="124">
        <f t="shared" si="42"/>
        <v>446100</v>
      </c>
      <c r="M32" s="124">
        <f t="shared" si="37"/>
        <v>515000</v>
      </c>
      <c r="N32" s="249">
        <v>787313.76</v>
      </c>
      <c r="O32" s="123">
        <v>1162586.6399999999</v>
      </c>
      <c r="P32" s="124">
        <f t="shared" si="1"/>
        <v>1949900.4</v>
      </c>
      <c r="Q32" s="101">
        <v>240000</v>
      </c>
      <c r="R32" s="123">
        <f>1300000*1.05</f>
        <v>1365000</v>
      </c>
      <c r="S32" s="100">
        <v>181100</v>
      </c>
      <c r="T32" s="124">
        <f>R32+P32</f>
        <v>3314900.4</v>
      </c>
      <c r="U32" s="124">
        <f t="shared" si="43"/>
        <v>421100</v>
      </c>
      <c r="V32" s="101">
        <f>G32*1.1</f>
        <v>291500</v>
      </c>
      <c r="W32" s="123">
        <f>1300000*1.05</f>
        <v>1365000</v>
      </c>
      <c r="X32" s="100">
        <v>240000</v>
      </c>
      <c r="Y32" s="124">
        <f t="shared" si="44"/>
        <v>1786100</v>
      </c>
      <c r="Z32" s="124">
        <f t="shared" si="44"/>
        <v>531500</v>
      </c>
      <c r="AA32" s="353">
        <v>306000</v>
      </c>
      <c r="AB32" s="327"/>
      <c r="AC32" s="353">
        <f>X32</f>
        <v>240000</v>
      </c>
      <c r="AD32" s="328">
        <f t="shared" si="45"/>
        <v>531500</v>
      </c>
      <c r="AE32" s="124">
        <f t="shared" si="45"/>
        <v>546000</v>
      </c>
    </row>
    <row r="33" spans="1:31" ht="20.25" customHeight="1" x14ac:dyDescent="0.25">
      <c r="A33" s="125"/>
      <c r="B33" s="126"/>
      <c r="C33" s="127">
        <v>3113</v>
      </c>
      <c r="D33" s="128"/>
      <c r="E33" s="126" t="s">
        <v>44</v>
      </c>
      <c r="F33" s="129">
        <f>F34</f>
        <v>16000</v>
      </c>
      <c r="G33" s="129">
        <f t="shared" ref="G33:J33" si="46">G34</f>
        <v>2000</v>
      </c>
      <c r="H33" s="129">
        <f t="shared" si="46"/>
        <v>5000</v>
      </c>
      <c r="I33" s="129">
        <f t="shared" si="46"/>
        <v>700</v>
      </c>
      <c r="J33" s="307">
        <f t="shared" si="46"/>
        <v>1000</v>
      </c>
      <c r="K33" s="130">
        <f>K34</f>
        <v>1000</v>
      </c>
      <c r="L33" s="130">
        <f t="shared" si="42"/>
        <v>2700</v>
      </c>
      <c r="M33" s="83">
        <f t="shared" si="37"/>
        <v>3000</v>
      </c>
      <c r="N33" s="255">
        <f>N34</f>
        <v>7720.71</v>
      </c>
      <c r="O33" s="122">
        <f>O34</f>
        <v>9165.89</v>
      </c>
      <c r="P33" s="131">
        <f>O33+N33</f>
        <v>16886.599999999999</v>
      </c>
      <c r="Q33" s="129">
        <f t="shared" ref="Q33:S33" si="47">Q34</f>
        <v>2000</v>
      </c>
      <c r="R33" s="129">
        <f t="shared" si="47"/>
        <v>5000</v>
      </c>
      <c r="S33" s="129">
        <f t="shared" si="47"/>
        <v>700</v>
      </c>
      <c r="T33" s="130">
        <f>R33+P33</f>
        <v>21886.6</v>
      </c>
      <c r="U33" s="130">
        <f t="shared" si="43"/>
        <v>2700</v>
      </c>
      <c r="V33" s="129">
        <f t="shared" ref="V33:X33" si="48">V34</f>
        <v>2200</v>
      </c>
      <c r="W33" s="129">
        <f t="shared" si="48"/>
        <v>5000</v>
      </c>
      <c r="X33" s="129">
        <f t="shared" si="48"/>
        <v>1500</v>
      </c>
      <c r="Y33" s="130">
        <f t="shared" si="44"/>
        <v>7700</v>
      </c>
      <c r="Z33" s="130">
        <f t="shared" si="44"/>
        <v>3700</v>
      </c>
      <c r="AA33" s="129">
        <f t="shared" ref="AA33:AC33" si="49">AA34</f>
        <v>2300</v>
      </c>
      <c r="AB33" s="307">
        <f t="shared" si="49"/>
        <v>0</v>
      </c>
      <c r="AC33" s="129">
        <f t="shared" si="49"/>
        <v>1500</v>
      </c>
      <c r="AD33" s="329">
        <f t="shared" si="45"/>
        <v>3700</v>
      </c>
      <c r="AE33" s="130">
        <f t="shared" si="45"/>
        <v>3800</v>
      </c>
    </row>
    <row r="34" spans="1:31" ht="20.25" customHeight="1" x14ac:dyDescent="0.25">
      <c r="A34" s="132"/>
      <c r="B34" s="133"/>
      <c r="C34" s="133"/>
      <c r="D34" s="134">
        <v>31131</v>
      </c>
      <c r="E34" s="133" t="str">
        <f>$E$33</f>
        <v>Plaće za prekovremeni rad</v>
      </c>
      <c r="F34" s="135">
        <v>16000</v>
      </c>
      <c r="G34" s="100">
        <v>2000</v>
      </c>
      <c r="H34" s="233">
        <v>5000</v>
      </c>
      <c r="I34" s="100">
        <v>700</v>
      </c>
      <c r="J34" s="101">
        <f>700+300</f>
        <v>1000</v>
      </c>
      <c r="K34" s="137">
        <v>1000</v>
      </c>
      <c r="L34" s="137">
        <f t="shared" si="42"/>
        <v>2700</v>
      </c>
      <c r="M34" s="124">
        <f t="shared" si="37"/>
        <v>3000</v>
      </c>
      <c r="N34" s="256">
        <v>7720.71</v>
      </c>
      <c r="O34" s="138">
        <v>9165.89</v>
      </c>
      <c r="P34" s="124">
        <f t="shared" si="1"/>
        <v>16886.599999999999</v>
      </c>
      <c r="Q34" s="100">
        <v>2000</v>
      </c>
      <c r="R34" s="136">
        <v>5000</v>
      </c>
      <c r="S34" s="100">
        <v>700</v>
      </c>
      <c r="T34" s="137">
        <f>R34+P34</f>
        <v>21886.6</v>
      </c>
      <c r="U34" s="137">
        <f t="shared" si="43"/>
        <v>2700</v>
      </c>
      <c r="V34" s="100">
        <f>G34*1.1</f>
        <v>2200</v>
      </c>
      <c r="W34" s="136">
        <v>5000</v>
      </c>
      <c r="X34" s="100">
        <v>1500</v>
      </c>
      <c r="Y34" s="137">
        <f t="shared" si="44"/>
        <v>7700</v>
      </c>
      <c r="Z34" s="137">
        <f t="shared" si="44"/>
        <v>3700</v>
      </c>
      <c r="AA34" s="353">
        <v>2300</v>
      </c>
      <c r="AB34" s="330"/>
      <c r="AC34" s="353">
        <f>X34</f>
        <v>1500</v>
      </c>
      <c r="AD34" s="331">
        <f t="shared" si="45"/>
        <v>3700</v>
      </c>
      <c r="AE34" s="361">
        <f t="shared" si="45"/>
        <v>3800</v>
      </c>
    </row>
    <row r="35" spans="1:31" ht="20.25" customHeight="1" x14ac:dyDescent="0.25">
      <c r="A35" s="125"/>
      <c r="B35" s="126"/>
      <c r="C35" s="127">
        <v>3114</v>
      </c>
      <c r="D35" s="139"/>
      <c r="E35" s="126" t="s">
        <v>45</v>
      </c>
      <c r="F35" s="129">
        <f>F36</f>
        <v>240000</v>
      </c>
      <c r="G35" s="129">
        <f t="shared" ref="G35:J35" si="50">G36</f>
        <v>40000</v>
      </c>
      <c r="H35" s="129">
        <f t="shared" si="50"/>
        <v>367237.9</v>
      </c>
      <c r="I35" s="129">
        <f t="shared" si="50"/>
        <v>48700</v>
      </c>
      <c r="J35" s="307">
        <f t="shared" si="50"/>
        <v>58700</v>
      </c>
      <c r="K35" s="130">
        <f>K36</f>
        <v>44000</v>
      </c>
      <c r="L35" s="130">
        <f t="shared" si="42"/>
        <v>88700</v>
      </c>
      <c r="M35" s="355">
        <f t="shared" si="37"/>
        <v>84000</v>
      </c>
      <c r="N35" s="255">
        <f>N36</f>
        <v>159900.63</v>
      </c>
      <c r="O35" s="140">
        <f>O36</f>
        <v>264746.71000000002</v>
      </c>
      <c r="P35" s="131">
        <f t="shared" si="1"/>
        <v>424647.34</v>
      </c>
      <c r="Q35" s="129">
        <f t="shared" ref="Q35:S35" si="51">Q36</f>
        <v>34500</v>
      </c>
      <c r="R35" s="129">
        <f t="shared" si="51"/>
        <v>367237.9</v>
      </c>
      <c r="S35" s="129">
        <f t="shared" si="51"/>
        <v>48700</v>
      </c>
      <c r="T35" s="130">
        <f>R35+P35</f>
        <v>791885.24</v>
      </c>
      <c r="U35" s="130">
        <f t="shared" si="43"/>
        <v>83200</v>
      </c>
      <c r="V35" s="129">
        <f t="shared" ref="V35:X35" si="52">V36</f>
        <v>44000</v>
      </c>
      <c r="W35" s="129">
        <f t="shared" si="52"/>
        <v>367237.9</v>
      </c>
      <c r="X35" s="129">
        <f t="shared" si="52"/>
        <v>44000</v>
      </c>
      <c r="Y35" s="130">
        <f t="shared" si="44"/>
        <v>450437.9</v>
      </c>
      <c r="Z35" s="130">
        <f t="shared" si="44"/>
        <v>88000</v>
      </c>
      <c r="AA35" s="129">
        <f t="shared" ref="AA35:AC35" si="53">AA36</f>
        <v>48400.000000000007</v>
      </c>
      <c r="AB35" s="307">
        <f t="shared" si="53"/>
        <v>0</v>
      </c>
      <c r="AC35" s="129">
        <f t="shared" si="53"/>
        <v>44000</v>
      </c>
      <c r="AD35" s="329">
        <f t="shared" si="45"/>
        <v>88000</v>
      </c>
      <c r="AE35" s="130">
        <f t="shared" si="45"/>
        <v>92400</v>
      </c>
    </row>
    <row r="36" spans="1:31" ht="20.25" customHeight="1" x14ac:dyDescent="0.25">
      <c r="A36" s="132"/>
      <c r="B36" s="133"/>
      <c r="C36" s="133"/>
      <c r="D36" s="134">
        <v>31141</v>
      </c>
      <c r="E36" s="133" t="s">
        <v>45</v>
      </c>
      <c r="F36" s="141">
        <v>240000</v>
      </c>
      <c r="G36" s="100">
        <v>40000</v>
      </c>
      <c r="H36" s="233">
        <v>367237.9</v>
      </c>
      <c r="I36" s="100">
        <v>48700</v>
      </c>
      <c r="J36" s="101">
        <f>48700+10000</f>
        <v>58700</v>
      </c>
      <c r="K36" s="137">
        <v>44000</v>
      </c>
      <c r="L36" s="137">
        <f>G36+I36</f>
        <v>88700</v>
      </c>
      <c r="M36" s="124">
        <f t="shared" si="37"/>
        <v>84000</v>
      </c>
      <c r="N36" s="257">
        <v>159900.63</v>
      </c>
      <c r="O36" s="138">
        <v>264746.71000000002</v>
      </c>
      <c r="P36" s="92">
        <f>N36+O36</f>
        <v>424647.34</v>
      </c>
      <c r="Q36" s="101">
        <v>34500</v>
      </c>
      <c r="R36" s="136">
        <v>367237.9</v>
      </c>
      <c r="S36" s="100">
        <v>48700</v>
      </c>
      <c r="T36" s="137">
        <f>P36+R36</f>
        <v>791885.24</v>
      </c>
      <c r="U36" s="137">
        <f>Q36+S36</f>
        <v>83200</v>
      </c>
      <c r="V36" s="101">
        <f>G36*1.1</f>
        <v>44000</v>
      </c>
      <c r="W36" s="136">
        <v>367237.9</v>
      </c>
      <c r="X36" s="100">
        <f>K36</f>
        <v>44000</v>
      </c>
      <c r="Y36" s="137">
        <f>U36+W36</f>
        <v>450437.9</v>
      </c>
      <c r="Z36" s="137">
        <f>V36+X36</f>
        <v>88000</v>
      </c>
      <c r="AA36" s="353">
        <f>V36*1.1</f>
        <v>48400.000000000007</v>
      </c>
      <c r="AB36" s="330"/>
      <c r="AC36" s="353">
        <f>X36</f>
        <v>44000</v>
      </c>
      <c r="AD36" s="331">
        <f>Z36+AB36</f>
        <v>88000</v>
      </c>
      <c r="AE36" s="361">
        <f>AA36+AC36</f>
        <v>92400</v>
      </c>
    </row>
    <row r="37" spans="1:31" ht="20.25" customHeight="1" x14ac:dyDescent="0.25">
      <c r="A37" s="69"/>
      <c r="B37" s="70">
        <v>312</v>
      </c>
      <c r="C37" s="71"/>
      <c r="D37" s="71"/>
      <c r="E37" s="72" t="s">
        <v>46</v>
      </c>
      <c r="F37" s="142">
        <f>F38</f>
        <v>75000</v>
      </c>
      <c r="G37" s="142">
        <f t="shared" ref="G37:J37" si="54">G38</f>
        <v>24200</v>
      </c>
      <c r="H37" s="142">
        <f t="shared" si="54"/>
        <v>75000</v>
      </c>
      <c r="I37" s="142">
        <f t="shared" si="54"/>
        <v>9900</v>
      </c>
      <c r="J37" s="308">
        <f t="shared" si="54"/>
        <v>11500</v>
      </c>
      <c r="K37" s="74">
        <f>K38</f>
        <v>7400</v>
      </c>
      <c r="L37" s="74">
        <f t="shared" ref="L37:L46" si="55">I37+G37</f>
        <v>34100</v>
      </c>
      <c r="M37" s="356">
        <f t="shared" si="37"/>
        <v>31600</v>
      </c>
      <c r="N37" s="258">
        <v>51303.42</v>
      </c>
      <c r="O37" s="142">
        <f>O38</f>
        <v>21364.27</v>
      </c>
      <c r="P37" s="76">
        <f>O37+N37</f>
        <v>72667.69</v>
      </c>
      <c r="Q37" s="142">
        <f t="shared" ref="Q37:S37" si="56">Q38</f>
        <v>9900</v>
      </c>
      <c r="R37" s="142">
        <f t="shared" si="56"/>
        <v>75000</v>
      </c>
      <c r="S37" s="142">
        <f t="shared" si="56"/>
        <v>9900</v>
      </c>
      <c r="T37" s="74">
        <f t="shared" ref="T37:U46" si="57">R37+P37</f>
        <v>147667.69</v>
      </c>
      <c r="U37" s="74">
        <f t="shared" si="57"/>
        <v>19800</v>
      </c>
      <c r="V37" s="142">
        <f t="shared" ref="V37:X37" si="58">V38</f>
        <v>13400</v>
      </c>
      <c r="W37" s="142">
        <f t="shared" si="58"/>
        <v>75000</v>
      </c>
      <c r="X37" s="142">
        <f t="shared" si="58"/>
        <v>11200</v>
      </c>
      <c r="Y37" s="74">
        <f t="shared" ref="Y37:Z46" si="59">W37+U37</f>
        <v>94800</v>
      </c>
      <c r="Z37" s="74">
        <f t="shared" si="59"/>
        <v>24600</v>
      </c>
      <c r="AA37" s="142">
        <f t="shared" ref="AA37:AC37" si="60">AA38</f>
        <v>13400</v>
      </c>
      <c r="AB37" s="308">
        <f t="shared" si="60"/>
        <v>0</v>
      </c>
      <c r="AC37" s="142">
        <f t="shared" si="60"/>
        <v>8200</v>
      </c>
      <c r="AD37" s="325">
        <f t="shared" ref="AD37:AE46" si="61">AB37+Z37</f>
        <v>24600</v>
      </c>
      <c r="AE37" s="74">
        <f t="shared" si="61"/>
        <v>21600</v>
      </c>
    </row>
    <row r="38" spans="1:31" ht="20.25" customHeight="1" x14ac:dyDescent="0.25">
      <c r="A38" s="143"/>
      <c r="B38" s="119"/>
      <c r="C38" s="119">
        <v>3121</v>
      </c>
      <c r="D38" s="119"/>
      <c r="E38" s="120" t="s">
        <v>46</v>
      </c>
      <c r="F38" s="144">
        <f>SUM(F39:F43)</f>
        <v>75000</v>
      </c>
      <c r="G38" s="144">
        <f t="shared" ref="G38:J38" si="62">SUM(G39:G43)</f>
        <v>24200</v>
      </c>
      <c r="H38" s="144">
        <f t="shared" si="62"/>
        <v>75000</v>
      </c>
      <c r="I38" s="144">
        <f t="shared" si="62"/>
        <v>9900</v>
      </c>
      <c r="J38" s="309">
        <f t="shared" si="62"/>
        <v>11500</v>
      </c>
      <c r="K38" s="83">
        <f>SUM(K39:K43)</f>
        <v>7400</v>
      </c>
      <c r="L38" s="83">
        <f t="shared" si="55"/>
        <v>34100</v>
      </c>
      <c r="M38" s="355">
        <f t="shared" si="37"/>
        <v>31600</v>
      </c>
      <c r="N38" s="259">
        <f>SUM(N39:N43)</f>
        <v>51303.72</v>
      </c>
      <c r="O38" s="145">
        <f>SUM(O39:O43)</f>
        <v>21364.27</v>
      </c>
      <c r="P38" s="85">
        <f>O38+N38</f>
        <v>72667.990000000005</v>
      </c>
      <c r="Q38" s="144">
        <f t="shared" ref="Q38:S38" si="63">SUM(Q39:Q43)</f>
        <v>9900</v>
      </c>
      <c r="R38" s="144">
        <f t="shared" si="63"/>
        <v>75000</v>
      </c>
      <c r="S38" s="144">
        <f t="shared" si="63"/>
        <v>9900</v>
      </c>
      <c r="T38" s="83">
        <f t="shared" si="57"/>
        <v>147667.99</v>
      </c>
      <c r="U38" s="83">
        <f t="shared" si="57"/>
        <v>19800</v>
      </c>
      <c r="V38" s="144">
        <f t="shared" ref="V38:X38" si="64">SUM(V39:V43)</f>
        <v>13400</v>
      </c>
      <c r="W38" s="144">
        <f t="shared" si="64"/>
        <v>75000</v>
      </c>
      <c r="X38" s="144">
        <f t="shared" si="64"/>
        <v>11200</v>
      </c>
      <c r="Y38" s="83">
        <f t="shared" si="59"/>
        <v>94800</v>
      </c>
      <c r="Z38" s="83">
        <f t="shared" si="59"/>
        <v>24600</v>
      </c>
      <c r="AA38" s="144">
        <f t="shared" ref="AA38:AC38" si="65">SUM(AA39:AA43)</f>
        <v>13400</v>
      </c>
      <c r="AB38" s="309">
        <f t="shared" si="65"/>
        <v>0</v>
      </c>
      <c r="AC38" s="144">
        <f t="shared" si="65"/>
        <v>8200</v>
      </c>
      <c r="AD38" s="231">
        <f t="shared" si="61"/>
        <v>24600</v>
      </c>
      <c r="AE38" s="83">
        <f t="shared" si="61"/>
        <v>21600</v>
      </c>
    </row>
    <row r="39" spans="1:31" ht="20.25" customHeight="1" x14ac:dyDescent="0.25">
      <c r="A39" s="86"/>
      <c r="B39" s="88"/>
      <c r="C39" s="88"/>
      <c r="D39" s="88">
        <v>31212</v>
      </c>
      <c r="E39" s="89" t="s">
        <v>47</v>
      </c>
      <c r="F39" s="146">
        <v>10000</v>
      </c>
      <c r="G39" s="100">
        <v>1500</v>
      </c>
      <c r="H39" s="147">
        <v>10000</v>
      </c>
      <c r="I39" s="100">
        <v>1300</v>
      </c>
      <c r="J39" s="101">
        <v>1500</v>
      </c>
      <c r="K39" s="124">
        <v>1000</v>
      </c>
      <c r="L39" s="124">
        <f t="shared" si="55"/>
        <v>2800</v>
      </c>
      <c r="M39" s="124">
        <f t="shared" si="37"/>
        <v>2500</v>
      </c>
      <c r="N39" s="260">
        <v>19009.7</v>
      </c>
      <c r="O39" s="147">
        <v>5614.27</v>
      </c>
      <c r="P39" s="124">
        <f>O39+N39</f>
        <v>24623.97</v>
      </c>
      <c r="Q39" s="100">
        <v>1300</v>
      </c>
      <c r="R39" s="147">
        <v>10000</v>
      </c>
      <c r="S39" s="100">
        <v>1300</v>
      </c>
      <c r="T39" s="124">
        <f t="shared" si="57"/>
        <v>34623.97</v>
      </c>
      <c r="U39" s="124">
        <f t="shared" si="57"/>
        <v>2600</v>
      </c>
      <c r="V39" s="100">
        <v>1300</v>
      </c>
      <c r="W39" s="147">
        <v>10000</v>
      </c>
      <c r="X39" s="100">
        <f>K39</f>
        <v>1000</v>
      </c>
      <c r="Y39" s="124">
        <f t="shared" si="59"/>
        <v>12600</v>
      </c>
      <c r="Z39" s="124">
        <f t="shared" si="59"/>
        <v>2300</v>
      </c>
      <c r="AA39" s="353">
        <f>V39</f>
        <v>1300</v>
      </c>
      <c r="AB39" s="332"/>
      <c r="AC39" s="353">
        <f>X39</f>
        <v>1000</v>
      </c>
      <c r="AD39" s="328">
        <f t="shared" si="61"/>
        <v>2300</v>
      </c>
      <c r="AE39" s="124">
        <f t="shared" si="61"/>
        <v>2300</v>
      </c>
    </row>
    <row r="40" spans="1:31" ht="20.25" customHeight="1" x14ac:dyDescent="0.25">
      <c r="A40" s="86"/>
      <c r="B40" s="88"/>
      <c r="C40" s="88"/>
      <c r="D40" s="88">
        <v>31213</v>
      </c>
      <c r="E40" s="89" t="s">
        <v>48</v>
      </c>
      <c r="F40" s="146">
        <v>25000</v>
      </c>
      <c r="G40" s="100">
        <v>4000</v>
      </c>
      <c r="H40" s="147">
        <v>25000</v>
      </c>
      <c r="I40" s="100">
        <v>3300</v>
      </c>
      <c r="J40" s="101">
        <v>3500</v>
      </c>
      <c r="K40" s="124">
        <v>900</v>
      </c>
      <c r="L40" s="124">
        <f t="shared" si="55"/>
        <v>7300</v>
      </c>
      <c r="M40" s="124">
        <f t="shared" si="37"/>
        <v>4900</v>
      </c>
      <c r="N40" s="260"/>
      <c r="O40" s="147"/>
      <c r="P40" s="124">
        <f>O40+N40</f>
        <v>0</v>
      </c>
      <c r="Q40" s="100">
        <v>3300</v>
      </c>
      <c r="R40" s="147">
        <v>25000</v>
      </c>
      <c r="S40" s="100">
        <v>3300</v>
      </c>
      <c r="T40" s="124">
        <f t="shared" si="57"/>
        <v>25000</v>
      </c>
      <c r="U40" s="124">
        <f t="shared" si="57"/>
        <v>6600</v>
      </c>
      <c r="V40" s="100">
        <v>3300</v>
      </c>
      <c r="W40" s="147">
        <v>25000</v>
      </c>
      <c r="X40" s="100">
        <f>K40</f>
        <v>900</v>
      </c>
      <c r="Y40" s="124">
        <f t="shared" si="59"/>
        <v>31600</v>
      </c>
      <c r="Z40" s="124">
        <f t="shared" si="59"/>
        <v>4200</v>
      </c>
      <c r="AA40" s="353">
        <f>V40</f>
        <v>3300</v>
      </c>
      <c r="AB40" s="332"/>
      <c r="AC40" s="353">
        <f>X40</f>
        <v>900</v>
      </c>
      <c r="AD40" s="328">
        <f t="shared" si="61"/>
        <v>4200</v>
      </c>
      <c r="AE40" s="124">
        <f t="shared" si="61"/>
        <v>4200</v>
      </c>
    </row>
    <row r="41" spans="1:31" ht="20.25" customHeight="1" x14ac:dyDescent="0.25">
      <c r="A41" s="86"/>
      <c r="B41" s="88"/>
      <c r="C41" s="88"/>
      <c r="D41" s="88">
        <v>31214</v>
      </c>
      <c r="E41" s="89" t="s">
        <v>49</v>
      </c>
      <c r="F41" s="146">
        <v>10000</v>
      </c>
      <c r="G41" s="100">
        <v>10000</v>
      </c>
      <c r="H41" s="147">
        <v>10000</v>
      </c>
      <c r="I41" s="100">
        <v>1300</v>
      </c>
      <c r="J41" s="101">
        <v>2500</v>
      </c>
      <c r="K41" s="124">
        <v>0</v>
      </c>
      <c r="L41" s="124">
        <f t="shared" si="55"/>
        <v>11300</v>
      </c>
      <c r="M41" s="124">
        <f t="shared" si="37"/>
        <v>10000</v>
      </c>
      <c r="N41" s="260">
        <v>15794.02</v>
      </c>
      <c r="O41" s="147"/>
      <c r="P41" s="124">
        <f>O41+N41</f>
        <v>15794.02</v>
      </c>
      <c r="Q41" s="100">
        <v>1300</v>
      </c>
      <c r="R41" s="147">
        <v>10000</v>
      </c>
      <c r="S41" s="100">
        <v>1300</v>
      </c>
      <c r="T41" s="124">
        <f t="shared" si="57"/>
        <v>25794.02</v>
      </c>
      <c r="U41" s="124">
        <f t="shared" si="57"/>
        <v>2600</v>
      </c>
      <c r="V41" s="100">
        <v>0</v>
      </c>
      <c r="W41" s="147">
        <v>10000</v>
      </c>
      <c r="X41" s="100">
        <v>3000</v>
      </c>
      <c r="Y41" s="124">
        <f t="shared" si="59"/>
        <v>12600</v>
      </c>
      <c r="Z41" s="124">
        <f t="shared" si="59"/>
        <v>3000</v>
      </c>
      <c r="AA41" s="353"/>
      <c r="AB41" s="332"/>
      <c r="AC41" s="353">
        <v>0</v>
      </c>
      <c r="AD41" s="328">
        <f t="shared" si="61"/>
        <v>3000</v>
      </c>
      <c r="AE41" s="124">
        <f t="shared" si="61"/>
        <v>0</v>
      </c>
    </row>
    <row r="42" spans="1:31" ht="20.25" customHeight="1" x14ac:dyDescent="0.25">
      <c r="A42" s="86"/>
      <c r="B42" s="88"/>
      <c r="C42" s="88"/>
      <c r="D42" s="88">
        <v>31215</v>
      </c>
      <c r="E42" s="89" t="s">
        <v>50</v>
      </c>
      <c r="F42" s="146">
        <v>5000</v>
      </c>
      <c r="G42" s="100">
        <v>700</v>
      </c>
      <c r="H42" s="147">
        <v>5000</v>
      </c>
      <c r="I42" s="100">
        <v>700</v>
      </c>
      <c r="J42" s="101">
        <v>700</v>
      </c>
      <c r="K42" s="124"/>
      <c r="L42" s="124">
        <f t="shared" si="55"/>
        <v>1400</v>
      </c>
      <c r="M42" s="124">
        <f t="shared" si="37"/>
        <v>700</v>
      </c>
      <c r="N42" s="260" t="s">
        <v>51</v>
      </c>
      <c r="O42" s="147"/>
      <c r="P42" s="124" t="s">
        <v>51</v>
      </c>
      <c r="Q42" s="100">
        <v>700</v>
      </c>
      <c r="R42" s="147">
        <v>5000</v>
      </c>
      <c r="S42" s="100">
        <v>700</v>
      </c>
      <c r="T42" s="124" t="e">
        <f t="shared" si="57"/>
        <v>#VALUE!</v>
      </c>
      <c r="U42" s="124">
        <f t="shared" si="57"/>
        <v>1400</v>
      </c>
      <c r="V42" s="100">
        <v>800</v>
      </c>
      <c r="W42" s="147">
        <v>5000</v>
      </c>
      <c r="X42" s="100">
        <v>800</v>
      </c>
      <c r="Y42" s="124">
        <f t="shared" si="59"/>
        <v>6400</v>
      </c>
      <c r="Z42" s="124">
        <f t="shared" si="59"/>
        <v>1600</v>
      </c>
      <c r="AA42" s="353">
        <f>V42</f>
        <v>800</v>
      </c>
      <c r="AB42" s="332"/>
      <c r="AC42" s="353">
        <f>X42</f>
        <v>800</v>
      </c>
      <c r="AD42" s="328">
        <f t="shared" si="61"/>
        <v>1600</v>
      </c>
      <c r="AE42" s="124">
        <f t="shared" si="61"/>
        <v>1600</v>
      </c>
    </row>
    <row r="43" spans="1:31" ht="20.25" customHeight="1" x14ac:dyDescent="0.25">
      <c r="A43" s="86"/>
      <c r="B43" s="88"/>
      <c r="C43" s="88"/>
      <c r="D43" s="88">
        <v>31216</v>
      </c>
      <c r="E43" s="89" t="s">
        <v>52</v>
      </c>
      <c r="F43" s="146">
        <v>25000</v>
      </c>
      <c r="G43" s="100">
        <v>8000</v>
      </c>
      <c r="H43" s="148">
        <v>25000</v>
      </c>
      <c r="I43" s="100">
        <v>3300</v>
      </c>
      <c r="J43" s="101">
        <v>3300</v>
      </c>
      <c r="K43" s="124">
        <v>5500</v>
      </c>
      <c r="L43" s="124">
        <f t="shared" si="55"/>
        <v>11300</v>
      </c>
      <c r="M43" s="124">
        <f t="shared" si="37"/>
        <v>13500</v>
      </c>
      <c r="N43" s="260">
        <v>16500</v>
      </c>
      <c r="O43" s="148">
        <v>15750</v>
      </c>
      <c r="P43" s="124">
        <f t="shared" ref="P43:P51" si="66">O43+N43</f>
        <v>32250</v>
      </c>
      <c r="Q43" s="100">
        <v>3300</v>
      </c>
      <c r="R43" s="148">
        <v>25000</v>
      </c>
      <c r="S43" s="100">
        <v>3300</v>
      </c>
      <c r="T43" s="124">
        <f t="shared" si="57"/>
        <v>57250</v>
      </c>
      <c r="U43" s="124">
        <f t="shared" si="57"/>
        <v>6600</v>
      </c>
      <c r="V43" s="100">
        <f>G43</f>
        <v>8000</v>
      </c>
      <c r="W43" s="148">
        <v>25000</v>
      </c>
      <c r="X43" s="100">
        <f>K43</f>
        <v>5500</v>
      </c>
      <c r="Y43" s="124">
        <f t="shared" si="59"/>
        <v>31600</v>
      </c>
      <c r="Z43" s="124">
        <f t="shared" si="59"/>
        <v>13500</v>
      </c>
      <c r="AA43" s="353">
        <f>V43</f>
        <v>8000</v>
      </c>
      <c r="AB43" s="333"/>
      <c r="AC43" s="353">
        <f>X43</f>
        <v>5500</v>
      </c>
      <c r="AD43" s="328">
        <f t="shared" si="61"/>
        <v>13500</v>
      </c>
      <c r="AE43" s="124">
        <f t="shared" si="61"/>
        <v>13500</v>
      </c>
    </row>
    <row r="44" spans="1:31" ht="20.25" customHeight="1" x14ac:dyDescent="0.25">
      <c r="A44" s="104"/>
      <c r="B44" s="70">
        <v>313</v>
      </c>
      <c r="C44" s="70"/>
      <c r="D44" s="70"/>
      <c r="E44" s="72" t="s">
        <v>53</v>
      </c>
      <c r="F44" s="73">
        <f>F45+F47+F50</f>
        <v>240000</v>
      </c>
      <c r="G44" s="73">
        <f t="shared" ref="G44:K44" si="67">G45+G47+G50</f>
        <v>46000</v>
      </c>
      <c r="H44" s="73">
        <f t="shared" si="67"/>
        <v>306000</v>
      </c>
      <c r="I44" s="73">
        <f t="shared" si="67"/>
        <v>40600</v>
      </c>
      <c r="J44" s="235">
        <f t="shared" si="67"/>
        <v>40600</v>
      </c>
      <c r="K44" s="73">
        <f t="shared" si="67"/>
        <v>44500</v>
      </c>
      <c r="L44" s="74">
        <f t="shared" si="55"/>
        <v>86600</v>
      </c>
      <c r="M44" s="356">
        <f t="shared" si="37"/>
        <v>90500</v>
      </c>
      <c r="N44" s="247">
        <f>N45+N47+N50</f>
        <v>146079.35</v>
      </c>
      <c r="O44" s="73">
        <f>O45+O47+O50</f>
        <v>232460.5</v>
      </c>
      <c r="P44" s="76">
        <f t="shared" si="66"/>
        <v>378539.85</v>
      </c>
      <c r="Q44" s="73">
        <f t="shared" ref="Q44:S44" si="68">Q45+Q47+Q50</f>
        <v>33000</v>
      </c>
      <c r="R44" s="73">
        <f t="shared" si="68"/>
        <v>306000</v>
      </c>
      <c r="S44" s="73">
        <f t="shared" si="68"/>
        <v>40600</v>
      </c>
      <c r="T44" s="74">
        <f t="shared" si="57"/>
        <v>684539.85</v>
      </c>
      <c r="U44" s="74">
        <f t="shared" si="57"/>
        <v>73600</v>
      </c>
      <c r="V44" s="73">
        <f t="shared" ref="V44:X44" si="69">V45+V47+V50</f>
        <v>50600.000000000007</v>
      </c>
      <c r="W44" s="73">
        <f t="shared" si="69"/>
        <v>306000</v>
      </c>
      <c r="X44" s="73">
        <f t="shared" si="69"/>
        <v>44500</v>
      </c>
      <c r="Y44" s="74">
        <f t="shared" si="59"/>
        <v>379600</v>
      </c>
      <c r="Z44" s="74">
        <f t="shared" si="59"/>
        <v>95100</v>
      </c>
      <c r="AA44" s="73">
        <f t="shared" ref="AA44:AC44" si="70">AA45+AA47+AA50</f>
        <v>53100</v>
      </c>
      <c r="AB44" s="235">
        <f t="shared" si="70"/>
        <v>0</v>
      </c>
      <c r="AC44" s="73">
        <f t="shared" si="70"/>
        <v>44500</v>
      </c>
      <c r="AD44" s="325">
        <f t="shared" si="61"/>
        <v>95100</v>
      </c>
      <c r="AE44" s="74">
        <f t="shared" si="61"/>
        <v>97600</v>
      </c>
    </row>
    <row r="45" spans="1:31" ht="20.25" customHeight="1" x14ac:dyDescent="0.25">
      <c r="A45" s="143"/>
      <c r="B45" s="119"/>
      <c r="C45" s="119">
        <v>3131</v>
      </c>
      <c r="D45" s="119"/>
      <c r="E45" s="120" t="s">
        <v>54</v>
      </c>
      <c r="F45" s="121">
        <f>SUM(F46)</f>
        <v>0</v>
      </c>
      <c r="G45" s="121">
        <f t="shared" ref="G45:K45" si="71">SUM(G46)</f>
        <v>0</v>
      </c>
      <c r="H45" s="121">
        <f t="shared" si="71"/>
        <v>0</v>
      </c>
      <c r="I45" s="121">
        <f t="shared" si="71"/>
        <v>0</v>
      </c>
      <c r="J45" s="306">
        <f t="shared" si="71"/>
        <v>0</v>
      </c>
      <c r="K45" s="121">
        <f t="shared" si="71"/>
        <v>0</v>
      </c>
      <c r="L45" s="83">
        <f t="shared" si="55"/>
        <v>0</v>
      </c>
      <c r="M45" s="355">
        <f t="shared" si="37"/>
        <v>0</v>
      </c>
      <c r="N45" s="254">
        <f>SUM(N46)</f>
        <v>0</v>
      </c>
      <c r="O45" s="122">
        <f>SUM(O46)</f>
        <v>0</v>
      </c>
      <c r="P45" s="85">
        <f t="shared" si="66"/>
        <v>0</v>
      </c>
      <c r="Q45" s="121">
        <f t="shared" ref="Q45:S45" si="72">SUM(Q46)</f>
        <v>0</v>
      </c>
      <c r="R45" s="121">
        <f t="shared" si="72"/>
        <v>0</v>
      </c>
      <c r="S45" s="121">
        <f t="shared" si="72"/>
        <v>0</v>
      </c>
      <c r="T45" s="83">
        <f t="shared" si="57"/>
        <v>0</v>
      </c>
      <c r="U45" s="83">
        <f t="shared" si="57"/>
        <v>0</v>
      </c>
      <c r="V45" s="121">
        <f t="shared" ref="V45:X45" si="73">SUM(V46)</f>
        <v>0</v>
      </c>
      <c r="W45" s="121">
        <f t="shared" si="73"/>
        <v>0</v>
      </c>
      <c r="X45" s="121">
        <f t="shared" si="73"/>
        <v>0</v>
      </c>
      <c r="Y45" s="83">
        <f t="shared" si="59"/>
        <v>0</v>
      </c>
      <c r="Z45" s="83">
        <f t="shared" si="59"/>
        <v>0</v>
      </c>
      <c r="AA45" s="121">
        <f t="shared" ref="AA45:AC45" si="74">SUM(AA46)</f>
        <v>0</v>
      </c>
      <c r="AB45" s="306">
        <f t="shared" si="74"/>
        <v>0</v>
      </c>
      <c r="AC45" s="121">
        <f t="shared" si="74"/>
        <v>0</v>
      </c>
      <c r="AD45" s="231">
        <f t="shared" si="61"/>
        <v>0</v>
      </c>
      <c r="AE45" s="83">
        <f t="shared" si="61"/>
        <v>0</v>
      </c>
    </row>
    <row r="46" spans="1:31" ht="20.25" customHeight="1" x14ac:dyDescent="0.25">
      <c r="A46" s="86"/>
      <c r="B46" s="88"/>
      <c r="C46" s="88"/>
      <c r="D46" s="88">
        <v>31311</v>
      </c>
      <c r="E46" s="89" t="s">
        <v>54</v>
      </c>
      <c r="F46" s="90">
        <v>0</v>
      </c>
      <c r="G46" s="91">
        <f>F46/7.5345</f>
        <v>0</v>
      </c>
      <c r="H46" s="123">
        <v>0</v>
      </c>
      <c r="I46" s="91">
        <f>H46/7.5345</f>
        <v>0</v>
      </c>
      <c r="J46" s="149"/>
      <c r="K46" s="92"/>
      <c r="L46" s="92">
        <f t="shared" si="55"/>
        <v>0</v>
      </c>
      <c r="M46" s="124">
        <f t="shared" si="37"/>
        <v>0</v>
      </c>
      <c r="N46" s="249"/>
      <c r="O46" s="123"/>
      <c r="P46" s="92">
        <f t="shared" si="66"/>
        <v>0</v>
      </c>
      <c r="Q46" s="91">
        <f>P46/7.5345</f>
        <v>0</v>
      </c>
      <c r="R46" s="123">
        <v>0</v>
      </c>
      <c r="S46" s="91">
        <f>R46/7.5345</f>
        <v>0</v>
      </c>
      <c r="T46" s="92">
        <f t="shared" si="57"/>
        <v>0</v>
      </c>
      <c r="U46" s="92">
        <f t="shared" si="57"/>
        <v>0</v>
      </c>
      <c r="V46" s="91">
        <f>U46/7.5345</f>
        <v>0</v>
      </c>
      <c r="W46" s="123">
        <v>0</v>
      </c>
      <c r="X46" s="91">
        <f>W46/7.5345</f>
        <v>0</v>
      </c>
      <c r="Y46" s="92">
        <f t="shared" si="59"/>
        <v>0</v>
      </c>
      <c r="Z46" s="92">
        <f t="shared" si="59"/>
        <v>0</v>
      </c>
      <c r="AA46" s="91">
        <f>V46</f>
        <v>0</v>
      </c>
      <c r="AB46" s="327">
        <v>0</v>
      </c>
      <c r="AC46" s="91">
        <f>AB46/7.5345</f>
        <v>0</v>
      </c>
      <c r="AD46" s="232">
        <f t="shared" si="61"/>
        <v>0</v>
      </c>
      <c r="AE46" s="92">
        <f t="shared" si="61"/>
        <v>0</v>
      </c>
    </row>
    <row r="47" spans="1:31" ht="20.25" customHeight="1" x14ac:dyDescent="0.25">
      <c r="A47" s="143"/>
      <c r="B47" s="119"/>
      <c r="C47" s="119">
        <v>3132</v>
      </c>
      <c r="D47" s="119"/>
      <c r="E47" s="120" t="s">
        <v>55</v>
      </c>
      <c r="F47" s="144">
        <f>SUM(F48:F49)</f>
        <v>240000</v>
      </c>
      <c r="G47" s="144">
        <f t="shared" ref="G47:L47" si="75">SUM(G48:G49)</f>
        <v>46000</v>
      </c>
      <c r="H47" s="144">
        <f t="shared" si="75"/>
        <v>306000</v>
      </c>
      <c r="I47" s="144">
        <f t="shared" si="75"/>
        <v>40600</v>
      </c>
      <c r="J47" s="309">
        <f t="shared" si="75"/>
        <v>40600</v>
      </c>
      <c r="K47" s="144">
        <f t="shared" si="75"/>
        <v>44500</v>
      </c>
      <c r="L47" s="144">
        <f t="shared" si="75"/>
        <v>86600</v>
      </c>
      <c r="M47" s="355">
        <f t="shared" si="37"/>
        <v>90500</v>
      </c>
      <c r="N47" s="259">
        <f>SUM(N48:N49)</f>
        <v>146079.35</v>
      </c>
      <c r="O47" s="145">
        <f>SUM(O48:O49)</f>
        <v>232460.5</v>
      </c>
      <c r="P47" s="85">
        <f t="shared" si="66"/>
        <v>378539.85</v>
      </c>
      <c r="Q47" s="144">
        <f t="shared" ref="Q47:AE47" si="76">SUM(Q48:Q49)</f>
        <v>33000</v>
      </c>
      <c r="R47" s="144">
        <f t="shared" si="76"/>
        <v>306000</v>
      </c>
      <c r="S47" s="144">
        <f t="shared" si="76"/>
        <v>40600</v>
      </c>
      <c r="T47" s="144">
        <f t="shared" si="76"/>
        <v>684539.85</v>
      </c>
      <c r="U47" s="144">
        <f t="shared" si="76"/>
        <v>73600</v>
      </c>
      <c r="V47" s="144">
        <f t="shared" si="76"/>
        <v>50600.000000000007</v>
      </c>
      <c r="W47" s="144">
        <f t="shared" si="76"/>
        <v>306000</v>
      </c>
      <c r="X47" s="144">
        <f t="shared" si="76"/>
        <v>44500</v>
      </c>
      <c r="Y47" s="144">
        <f t="shared" si="76"/>
        <v>379600</v>
      </c>
      <c r="Z47" s="144">
        <f t="shared" si="76"/>
        <v>95100</v>
      </c>
      <c r="AA47" s="144">
        <f t="shared" si="76"/>
        <v>53100</v>
      </c>
      <c r="AB47" s="309">
        <f t="shared" si="76"/>
        <v>0</v>
      </c>
      <c r="AC47" s="144">
        <f t="shared" si="76"/>
        <v>44500</v>
      </c>
      <c r="AD47" s="309">
        <f t="shared" si="76"/>
        <v>95100</v>
      </c>
      <c r="AE47" s="144">
        <f t="shared" si="76"/>
        <v>97600</v>
      </c>
    </row>
    <row r="48" spans="1:31" ht="20.25" customHeight="1" x14ac:dyDescent="0.25">
      <c r="A48" s="86"/>
      <c r="B48" s="88"/>
      <c r="C48" s="88"/>
      <c r="D48" s="88">
        <v>31321</v>
      </c>
      <c r="E48" s="89" t="s">
        <v>55</v>
      </c>
      <c r="F48" s="146">
        <f>240000</f>
        <v>240000</v>
      </c>
      <c r="G48" s="91">
        <v>46000</v>
      </c>
      <c r="H48" s="147">
        <v>306000</v>
      </c>
      <c r="I48" s="91">
        <v>40600</v>
      </c>
      <c r="J48" s="149">
        <v>40600</v>
      </c>
      <c r="K48" s="92">
        <v>44500</v>
      </c>
      <c r="L48" s="92">
        <f>I48+G48</f>
        <v>86600</v>
      </c>
      <c r="M48" s="124">
        <f t="shared" si="37"/>
        <v>90500</v>
      </c>
      <c r="N48" s="260">
        <v>146079.35</v>
      </c>
      <c r="O48" s="147">
        <v>232460.5</v>
      </c>
      <c r="P48" s="92">
        <f t="shared" si="66"/>
        <v>378539.85</v>
      </c>
      <c r="Q48" s="149">
        <v>33000</v>
      </c>
      <c r="R48" s="147">
        <v>306000</v>
      </c>
      <c r="S48" s="91">
        <v>40600</v>
      </c>
      <c r="T48" s="92">
        <f>R48+P48</f>
        <v>684539.85</v>
      </c>
      <c r="U48" s="92">
        <f>S48+Q48</f>
        <v>73600</v>
      </c>
      <c r="V48" s="149">
        <f>G48*1.1</f>
        <v>50600.000000000007</v>
      </c>
      <c r="W48" s="147">
        <v>306000</v>
      </c>
      <c r="X48" s="91">
        <f>K48</f>
        <v>44500</v>
      </c>
      <c r="Y48" s="92">
        <f>W48+U48</f>
        <v>379600</v>
      </c>
      <c r="Z48" s="92">
        <f>X48+V48</f>
        <v>95100</v>
      </c>
      <c r="AA48" s="91">
        <v>53100</v>
      </c>
      <c r="AB48" s="332"/>
      <c r="AC48" s="91">
        <f>X48</f>
        <v>44500</v>
      </c>
      <c r="AD48" s="232">
        <f>AB48+Z48</f>
        <v>95100</v>
      </c>
      <c r="AE48" s="92">
        <f>AC48+AA48</f>
        <v>97600</v>
      </c>
    </row>
    <row r="49" spans="1:31" ht="20.25" customHeight="1" x14ac:dyDescent="0.25">
      <c r="A49" s="86"/>
      <c r="B49" s="88"/>
      <c r="C49" s="88"/>
      <c r="D49" s="88">
        <v>31322</v>
      </c>
      <c r="E49" s="89" t="s">
        <v>56</v>
      </c>
      <c r="F49" s="146">
        <v>0</v>
      </c>
      <c r="G49" s="91">
        <f t="shared" ref="G49" si="77">F49/7.5345</f>
        <v>0</v>
      </c>
      <c r="H49" s="147">
        <v>0</v>
      </c>
      <c r="I49" s="91">
        <f t="shared" ref="I49:J49" si="78">H49/7.5345</f>
        <v>0</v>
      </c>
      <c r="J49" s="149">
        <f t="shared" si="78"/>
        <v>0</v>
      </c>
      <c r="K49" s="92"/>
      <c r="L49" s="92">
        <f>I49+G49</f>
        <v>0</v>
      </c>
      <c r="M49" s="124">
        <f t="shared" si="37"/>
        <v>0</v>
      </c>
      <c r="N49" s="260"/>
      <c r="O49" s="147"/>
      <c r="P49" s="92">
        <f t="shared" si="66"/>
        <v>0</v>
      </c>
      <c r="Q49" s="91">
        <f>P49/7.5345</f>
        <v>0</v>
      </c>
      <c r="R49" s="147">
        <v>0</v>
      </c>
      <c r="S49" s="91">
        <f t="shared" ref="S49" si="79">R49/7.5345</f>
        <v>0</v>
      </c>
      <c r="T49" s="92">
        <f>R49+P49</f>
        <v>0</v>
      </c>
      <c r="U49" s="92">
        <f>S49+Q49</f>
        <v>0</v>
      </c>
      <c r="V49" s="91">
        <f t="shared" ref="V49" si="80">U49/7.5345</f>
        <v>0</v>
      </c>
      <c r="W49" s="147">
        <v>0</v>
      </c>
      <c r="X49" s="91">
        <f t="shared" ref="X49" si="81">W49/7.5345</f>
        <v>0</v>
      </c>
      <c r="Y49" s="92">
        <f>W49+U49</f>
        <v>0</v>
      </c>
      <c r="Z49" s="92">
        <f>X49+V49</f>
        <v>0</v>
      </c>
      <c r="AA49" s="91">
        <f>V49</f>
        <v>0</v>
      </c>
      <c r="AB49" s="332">
        <v>0</v>
      </c>
      <c r="AC49" s="91">
        <f>X49</f>
        <v>0</v>
      </c>
      <c r="AD49" s="232">
        <f>AB49+Z49</f>
        <v>0</v>
      </c>
      <c r="AE49" s="92">
        <f>AC49+AA49</f>
        <v>0</v>
      </c>
    </row>
    <row r="50" spans="1:31" ht="20.25" customHeight="1" x14ac:dyDescent="0.25">
      <c r="A50" s="143"/>
      <c r="B50" s="119"/>
      <c r="C50" s="119">
        <v>3133</v>
      </c>
      <c r="D50" s="119"/>
      <c r="E50" s="120" t="s">
        <v>57</v>
      </c>
      <c r="F50" s="144">
        <f>SUM(F51)</f>
        <v>0</v>
      </c>
      <c r="G50" s="99">
        <f>F50/7.5345</f>
        <v>0</v>
      </c>
      <c r="H50" s="144">
        <f>SUM(H51)</f>
        <v>0</v>
      </c>
      <c r="I50" s="99">
        <f>H50/7.5345</f>
        <v>0</v>
      </c>
      <c r="J50" s="304">
        <f>I50/7.5345</f>
        <v>0</v>
      </c>
      <c r="K50" s="83">
        <v>0</v>
      </c>
      <c r="L50" s="99">
        <f>K50/7.5345</f>
        <v>0</v>
      </c>
      <c r="M50" s="355">
        <f t="shared" si="37"/>
        <v>0</v>
      </c>
      <c r="N50" s="259">
        <f>SUM(N51)</f>
        <v>0</v>
      </c>
      <c r="O50" s="145">
        <f>SUM(O51)</f>
        <v>0</v>
      </c>
      <c r="P50" s="85">
        <f t="shared" si="66"/>
        <v>0</v>
      </c>
      <c r="Q50" s="99">
        <f>P50/7.5345</f>
        <v>0</v>
      </c>
      <c r="R50" s="144">
        <f>SUM(R51)</f>
        <v>0</v>
      </c>
      <c r="S50" s="99">
        <f>R50/7.5345</f>
        <v>0</v>
      </c>
      <c r="T50" s="83">
        <f t="shared" ref="T50:U81" si="82">R50+P50</f>
        <v>0</v>
      </c>
      <c r="U50" s="99">
        <f>T50/7.5345</f>
        <v>0</v>
      </c>
      <c r="V50" s="99">
        <f>U50/7.5345</f>
        <v>0</v>
      </c>
      <c r="W50" s="144">
        <f>SUM(W51)</f>
        <v>0</v>
      </c>
      <c r="X50" s="99">
        <f>W50/7.5345</f>
        <v>0</v>
      </c>
      <c r="Y50" s="83">
        <f>W50+U50</f>
        <v>0</v>
      </c>
      <c r="Z50" s="99">
        <f>Y50/7.5345</f>
        <v>0</v>
      </c>
      <c r="AA50" s="99">
        <f>Z50/7.5345</f>
        <v>0</v>
      </c>
      <c r="AB50" s="309">
        <f>SUM(AB51)</f>
        <v>0</v>
      </c>
      <c r="AC50" s="99">
        <f>AB50/7.5345</f>
        <v>0</v>
      </c>
      <c r="AD50" s="231">
        <f>AB50+Z50</f>
        <v>0</v>
      </c>
      <c r="AE50" s="99">
        <f>AD50/7.5345</f>
        <v>0</v>
      </c>
    </row>
    <row r="51" spans="1:31" ht="20.25" customHeight="1" x14ac:dyDescent="0.25">
      <c r="A51" s="86"/>
      <c r="B51" s="88"/>
      <c r="C51" s="88"/>
      <c r="D51" s="88">
        <v>31332</v>
      </c>
      <c r="E51" s="89" t="s">
        <v>57</v>
      </c>
      <c r="F51" s="146">
        <v>0</v>
      </c>
      <c r="G51" s="91">
        <f>F51/7.5345</f>
        <v>0</v>
      </c>
      <c r="H51" s="147">
        <v>0</v>
      </c>
      <c r="I51" s="91">
        <f>H51/7.5345</f>
        <v>0</v>
      </c>
      <c r="J51" s="149">
        <f>I51/7.5345</f>
        <v>0</v>
      </c>
      <c r="K51" s="92">
        <v>0</v>
      </c>
      <c r="L51" s="91">
        <f>K51/7.5345</f>
        <v>0</v>
      </c>
      <c r="M51" s="124">
        <f>K51+G51</f>
        <v>0</v>
      </c>
      <c r="N51" s="260"/>
      <c r="O51" s="147"/>
      <c r="P51" s="92">
        <f t="shared" si="66"/>
        <v>0</v>
      </c>
      <c r="Q51" s="91">
        <f>P51/7.5345</f>
        <v>0</v>
      </c>
      <c r="R51" s="147">
        <v>0</v>
      </c>
      <c r="S51" s="91">
        <f>R51/7.5345</f>
        <v>0</v>
      </c>
      <c r="T51" s="92">
        <f t="shared" si="82"/>
        <v>0</v>
      </c>
      <c r="U51" s="91">
        <f>T51/7.5345</f>
        <v>0</v>
      </c>
      <c r="V51" s="91">
        <f>U51/7.5345</f>
        <v>0</v>
      </c>
      <c r="W51" s="147">
        <v>0</v>
      </c>
      <c r="X51" s="91">
        <f>W51/7.5345</f>
        <v>0</v>
      </c>
      <c r="Y51" s="92">
        <f>W51+U51</f>
        <v>0</v>
      </c>
      <c r="Z51" s="91">
        <f>Y51/7.5345</f>
        <v>0</v>
      </c>
      <c r="AA51" s="91">
        <f>V51</f>
        <v>0</v>
      </c>
      <c r="AB51" s="332">
        <v>0</v>
      </c>
      <c r="AC51" s="91">
        <f>X51</f>
        <v>0</v>
      </c>
      <c r="AD51" s="232">
        <f>AB51+Z51</f>
        <v>0</v>
      </c>
      <c r="AE51" s="91">
        <f>AD51/7.5345</f>
        <v>0</v>
      </c>
    </row>
    <row r="52" spans="1:31" ht="20.25" customHeight="1" x14ac:dyDescent="0.25">
      <c r="A52" s="64">
        <v>32</v>
      </c>
      <c r="B52" s="65"/>
      <c r="C52" s="65"/>
      <c r="D52" s="65"/>
      <c r="E52" s="66" t="s">
        <v>58</v>
      </c>
      <c r="F52" s="67">
        <f>F53+F68+F90+F133</f>
        <v>1099000</v>
      </c>
      <c r="G52" s="67">
        <f t="shared" ref="G52:K52" si="83">G53+G68+G90+G133</f>
        <v>166100</v>
      </c>
      <c r="H52" s="67">
        <f t="shared" si="83"/>
        <v>846000</v>
      </c>
      <c r="I52" s="67">
        <f t="shared" si="83"/>
        <v>112500</v>
      </c>
      <c r="J52" s="236">
        <f t="shared" si="83"/>
        <v>94300</v>
      </c>
      <c r="K52" s="236">
        <f t="shared" si="83"/>
        <v>84300</v>
      </c>
      <c r="L52" s="68">
        <f t="shared" ref="L52:L115" si="84">I52+G52</f>
        <v>278600</v>
      </c>
      <c r="M52" s="357">
        <f>K52+G52</f>
        <v>250400</v>
      </c>
      <c r="N52" s="246">
        <f>N53+N68+N90+N133</f>
        <v>706866.19</v>
      </c>
      <c r="O52" s="67">
        <f>O53+O68+O90+O133</f>
        <v>524190.47</v>
      </c>
      <c r="P52" s="68">
        <v>1231155.6599999999</v>
      </c>
      <c r="Q52" s="67">
        <f t="shared" ref="Q52:S52" si="85">Q53+Q68+Q90+Q133</f>
        <v>141800</v>
      </c>
      <c r="R52" s="67">
        <f t="shared" si="85"/>
        <v>846000</v>
      </c>
      <c r="S52" s="67">
        <f t="shared" si="85"/>
        <v>109200</v>
      </c>
      <c r="T52" s="68">
        <f t="shared" si="82"/>
        <v>2077155.66</v>
      </c>
      <c r="U52" s="68">
        <f>S52+Q52</f>
        <v>251000</v>
      </c>
      <c r="V52" s="67">
        <f t="shared" ref="V52:X52" si="86">V53+V68+V90+V133</f>
        <v>168600</v>
      </c>
      <c r="W52" s="67">
        <f t="shared" si="86"/>
        <v>846000</v>
      </c>
      <c r="X52" s="67">
        <f t="shared" si="86"/>
        <v>86900</v>
      </c>
      <c r="Y52" s="68">
        <f>W52+U52</f>
        <v>1097000</v>
      </c>
      <c r="Z52" s="68">
        <f>X52+V52</f>
        <v>255500</v>
      </c>
      <c r="AA52" s="67">
        <f t="shared" ref="AA52:AC52" si="87">AA53+AA68+AA90+AA133</f>
        <v>167200</v>
      </c>
      <c r="AB52" s="236">
        <f t="shared" si="87"/>
        <v>0</v>
      </c>
      <c r="AC52" s="67">
        <f t="shared" si="87"/>
        <v>88900</v>
      </c>
      <c r="AD52" s="324">
        <f>AB52+Z52</f>
        <v>255500</v>
      </c>
      <c r="AE52" s="68">
        <f>AC52+AA52</f>
        <v>256100</v>
      </c>
    </row>
    <row r="53" spans="1:31" ht="20.25" customHeight="1" x14ac:dyDescent="0.25">
      <c r="A53" s="69"/>
      <c r="B53" s="70">
        <v>321</v>
      </c>
      <c r="C53" s="71"/>
      <c r="D53" s="71"/>
      <c r="E53" s="72" t="s">
        <v>59</v>
      </c>
      <c r="F53" s="116">
        <f>F54+F61+F63+F66</f>
        <v>70500</v>
      </c>
      <c r="G53" s="116">
        <f t="shared" ref="G53:K53" si="88">G54+G61+G63+G66</f>
        <v>11600</v>
      </c>
      <c r="H53" s="116">
        <f t="shared" si="88"/>
        <v>81500</v>
      </c>
      <c r="I53" s="116">
        <f t="shared" si="88"/>
        <v>10900</v>
      </c>
      <c r="J53" s="243">
        <f t="shared" si="88"/>
        <v>10300</v>
      </c>
      <c r="K53" s="116">
        <f t="shared" si="88"/>
        <v>8000</v>
      </c>
      <c r="L53" s="150">
        <f t="shared" si="84"/>
        <v>22500</v>
      </c>
      <c r="M53" s="356">
        <f t="shared" ref="M53:M116" si="89">K53+G53</f>
        <v>19600</v>
      </c>
      <c r="N53" s="253">
        <f>N54+N61+N63+N66</f>
        <v>40977.64</v>
      </c>
      <c r="O53" s="116">
        <f>O54+O61+O63+O66</f>
        <v>54113.08</v>
      </c>
      <c r="P53" s="76">
        <v>95189.72</v>
      </c>
      <c r="Q53" s="116">
        <f t="shared" ref="Q53:S53" si="90">Q54+Q61+Q63+Q66</f>
        <v>10300</v>
      </c>
      <c r="R53" s="116">
        <f t="shared" si="90"/>
        <v>81500</v>
      </c>
      <c r="S53" s="116">
        <f t="shared" si="90"/>
        <v>10900</v>
      </c>
      <c r="T53" s="150">
        <f t="shared" si="82"/>
        <v>176689.72</v>
      </c>
      <c r="U53" s="150">
        <f t="shared" si="82"/>
        <v>21200</v>
      </c>
      <c r="V53" s="116">
        <f t="shared" ref="V53:X53" si="91">V54+V61+V63+V66</f>
        <v>11100</v>
      </c>
      <c r="W53" s="116">
        <f t="shared" si="91"/>
        <v>81500</v>
      </c>
      <c r="X53" s="116">
        <f t="shared" si="91"/>
        <v>8000</v>
      </c>
      <c r="Y53" s="150">
        <f t="shared" ref="Y53:Z68" si="92">W53+U53</f>
        <v>102700</v>
      </c>
      <c r="Z53" s="150">
        <f t="shared" si="92"/>
        <v>19100</v>
      </c>
      <c r="AA53" s="116">
        <f t="shared" ref="AA53:AC53" si="93">AA54+AA61+AA63+AA66</f>
        <v>11100</v>
      </c>
      <c r="AB53" s="243">
        <f t="shared" si="93"/>
        <v>0</v>
      </c>
      <c r="AC53" s="116">
        <f t="shared" si="93"/>
        <v>8000</v>
      </c>
      <c r="AD53" s="334">
        <f t="shared" ref="AD53:AE68" si="94">AB53+Z53</f>
        <v>19100</v>
      </c>
      <c r="AE53" s="150">
        <f t="shared" si="94"/>
        <v>19100</v>
      </c>
    </row>
    <row r="54" spans="1:31" ht="20.25" customHeight="1" x14ac:dyDescent="0.25">
      <c r="A54" s="117"/>
      <c r="B54" s="118"/>
      <c r="C54" s="119">
        <v>3211</v>
      </c>
      <c r="D54" s="118"/>
      <c r="E54" s="120" t="s">
        <v>60</v>
      </c>
      <c r="F54" s="121">
        <f>SUM(F55:F60)</f>
        <v>8000</v>
      </c>
      <c r="G54" s="121">
        <f t="shared" ref="G54:K54" si="95">SUM(G55:G60)</f>
        <v>2200</v>
      </c>
      <c r="H54" s="121">
        <f t="shared" si="95"/>
        <v>4000</v>
      </c>
      <c r="I54" s="121">
        <f t="shared" si="95"/>
        <v>500</v>
      </c>
      <c r="J54" s="306">
        <f t="shared" si="95"/>
        <v>500</v>
      </c>
      <c r="K54" s="121">
        <f t="shared" si="95"/>
        <v>400</v>
      </c>
      <c r="L54" s="151">
        <f t="shared" si="84"/>
        <v>2700</v>
      </c>
      <c r="M54" s="355">
        <f t="shared" si="89"/>
        <v>2600</v>
      </c>
      <c r="N54" s="254">
        <f>SUM(N55:N60)</f>
        <v>7083.08</v>
      </c>
      <c r="O54" s="122">
        <f>SUM(O55:O60)</f>
        <v>0</v>
      </c>
      <c r="P54" s="85">
        <f t="shared" ref="P54:P60" si="96">O54+N54</f>
        <v>7083.08</v>
      </c>
      <c r="Q54" s="121">
        <f t="shared" ref="Q54:S54" si="97">SUM(Q55:Q60)</f>
        <v>2000</v>
      </c>
      <c r="R54" s="121">
        <f t="shared" si="97"/>
        <v>4000</v>
      </c>
      <c r="S54" s="121">
        <f t="shared" si="97"/>
        <v>500</v>
      </c>
      <c r="T54" s="151">
        <f t="shared" si="82"/>
        <v>11083.08</v>
      </c>
      <c r="U54" s="151">
        <f t="shared" si="82"/>
        <v>2500</v>
      </c>
      <c r="V54" s="121">
        <f t="shared" ref="V54:X54" si="98">SUM(V55:V60)</f>
        <v>1700</v>
      </c>
      <c r="W54" s="121">
        <f t="shared" si="98"/>
        <v>4000</v>
      </c>
      <c r="X54" s="121">
        <f t="shared" si="98"/>
        <v>400</v>
      </c>
      <c r="Y54" s="151">
        <f t="shared" si="92"/>
        <v>6500</v>
      </c>
      <c r="Z54" s="151">
        <f t="shared" si="92"/>
        <v>2100</v>
      </c>
      <c r="AA54" s="121">
        <f t="shared" ref="AA54:AC54" si="99">SUM(AA55:AA60)</f>
        <v>1700</v>
      </c>
      <c r="AB54" s="306">
        <f t="shared" si="99"/>
        <v>0</v>
      </c>
      <c r="AC54" s="121">
        <f t="shared" si="99"/>
        <v>400</v>
      </c>
      <c r="AD54" s="335">
        <f t="shared" si="94"/>
        <v>2100</v>
      </c>
      <c r="AE54" s="151">
        <f t="shared" si="94"/>
        <v>2100</v>
      </c>
    </row>
    <row r="55" spans="1:31" ht="20.25" customHeight="1" x14ac:dyDescent="0.25">
      <c r="A55" s="86"/>
      <c r="B55" s="88"/>
      <c r="C55" s="88"/>
      <c r="D55" s="88">
        <v>32111</v>
      </c>
      <c r="E55" s="89" t="s">
        <v>61</v>
      </c>
      <c r="F55" s="100">
        <v>2500</v>
      </c>
      <c r="G55" s="100">
        <v>500</v>
      </c>
      <c r="H55" s="152">
        <v>1500</v>
      </c>
      <c r="I55" s="100">
        <v>200</v>
      </c>
      <c r="J55" s="101">
        <v>200</v>
      </c>
      <c r="K55" s="124">
        <v>200</v>
      </c>
      <c r="L55" s="92">
        <f t="shared" si="84"/>
        <v>700</v>
      </c>
      <c r="M55" s="124">
        <f t="shared" si="89"/>
        <v>700</v>
      </c>
      <c r="N55" s="249">
        <v>1100</v>
      </c>
      <c r="O55" s="123"/>
      <c r="P55" s="92">
        <f t="shared" si="96"/>
        <v>1100</v>
      </c>
      <c r="Q55" s="100">
        <v>400</v>
      </c>
      <c r="R55" s="152">
        <v>1500</v>
      </c>
      <c r="S55" s="100">
        <v>200</v>
      </c>
      <c r="T55" s="92">
        <f t="shared" si="82"/>
        <v>2600</v>
      </c>
      <c r="U55" s="92">
        <f t="shared" si="82"/>
        <v>600</v>
      </c>
      <c r="V55" s="100">
        <f>G55</f>
        <v>500</v>
      </c>
      <c r="W55" s="152">
        <v>1500</v>
      </c>
      <c r="X55" s="100">
        <f>K55</f>
        <v>200</v>
      </c>
      <c r="Y55" s="92">
        <f t="shared" si="92"/>
        <v>2100</v>
      </c>
      <c r="Z55" s="92">
        <f t="shared" si="92"/>
        <v>700</v>
      </c>
      <c r="AA55" s="353">
        <f t="shared" ref="AA55:AA60" si="100">V55</f>
        <v>500</v>
      </c>
      <c r="AB55" s="336"/>
      <c r="AC55" s="353">
        <f t="shared" ref="AC55:AC60" si="101">X55</f>
        <v>200</v>
      </c>
      <c r="AD55" s="232">
        <f t="shared" si="94"/>
        <v>700</v>
      </c>
      <c r="AE55" s="92">
        <f t="shared" si="94"/>
        <v>700</v>
      </c>
    </row>
    <row r="56" spans="1:31" ht="20.25" customHeight="1" x14ac:dyDescent="0.25">
      <c r="A56" s="86"/>
      <c r="B56" s="88"/>
      <c r="C56" s="88"/>
      <c r="D56" s="88">
        <v>32112</v>
      </c>
      <c r="E56" s="89" t="s">
        <v>62</v>
      </c>
      <c r="F56" s="100">
        <v>0</v>
      </c>
      <c r="G56" s="100">
        <v>200</v>
      </c>
      <c r="H56" s="152"/>
      <c r="I56" s="100">
        <f t="shared" ref="I56:J60" si="102">H56/7.5345</f>
        <v>0</v>
      </c>
      <c r="J56" s="101">
        <f t="shared" si="102"/>
        <v>0</v>
      </c>
      <c r="K56" s="124"/>
      <c r="L56" s="92">
        <f t="shared" si="84"/>
        <v>200</v>
      </c>
      <c r="M56" s="124">
        <f t="shared" si="89"/>
        <v>200</v>
      </c>
      <c r="N56" s="249">
        <v>1053.08</v>
      </c>
      <c r="O56" s="123"/>
      <c r="P56" s="92">
        <f t="shared" si="96"/>
        <v>1053.08</v>
      </c>
      <c r="Q56" s="101">
        <v>300</v>
      </c>
      <c r="R56" s="152"/>
      <c r="S56" s="100">
        <f t="shared" ref="S56:S60" si="103">R56/7.5345</f>
        <v>0</v>
      </c>
      <c r="T56" s="92">
        <f t="shared" si="82"/>
        <v>1053.08</v>
      </c>
      <c r="U56" s="92">
        <f t="shared" si="82"/>
        <v>300</v>
      </c>
      <c r="V56" s="101"/>
      <c r="W56" s="152"/>
      <c r="X56" s="100">
        <f t="shared" ref="X56:X60" si="104">W56/7.5345</f>
        <v>0</v>
      </c>
      <c r="Y56" s="92">
        <f t="shared" si="92"/>
        <v>300</v>
      </c>
      <c r="Z56" s="92">
        <f t="shared" si="92"/>
        <v>0</v>
      </c>
      <c r="AA56" s="353">
        <f t="shared" si="100"/>
        <v>0</v>
      </c>
      <c r="AB56" s="336"/>
      <c r="AC56" s="353">
        <f t="shared" si="101"/>
        <v>0</v>
      </c>
      <c r="AD56" s="232">
        <f t="shared" si="94"/>
        <v>0</v>
      </c>
      <c r="AE56" s="92">
        <f t="shared" si="94"/>
        <v>0</v>
      </c>
    </row>
    <row r="57" spans="1:31" ht="20.25" customHeight="1" x14ac:dyDescent="0.25">
      <c r="A57" s="86"/>
      <c r="B57" s="88"/>
      <c r="C57" s="88"/>
      <c r="D57" s="88">
        <v>32113</v>
      </c>
      <c r="E57" s="89" t="s">
        <v>63</v>
      </c>
      <c r="F57" s="100">
        <v>4000</v>
      </c>
      <c r="G57" s="100">
        <v>700</v>
      </c>
      <c r="H57" s="152">
        <v>1500</v>
      </c>
      <c r="I57" s="100">
        <v>200</v>
      </c>
      <c r="J57" s="101">
        <v>200</v>
      </c>
      <c r="K57" s="124">
        <v>100</v>
      </c>
      <c r="L57" s="92">
        <f t="shared" si="84"/>
        <v>900</v>
      </c>
      <c r="M57" s="124">
        <f t="shared" si="89"/>
        <v>800</v>
      </c>
      <c r="N57" s="249">
        <v>2388</v>
      </c>
      <c r="O57" s="123"/>
      <c r="P57" s="92">
        <f t="shared" si="96"/>
        <v>2388</v>
      </c>
      <c r="Q57" s="100">
        <v>500</v>
      </c>
      <c r="R57" s="152">
        <v>1500</v>
      </c>
      <c r="S57" s="100">
        <v>200</v>
      </c>
      <c r="T57" s="92">
        <f t="shared" si="82"/>
        <v>3888</v>
      </c>
      <c r="U57" s="92">
        <f t="shared" si="82"/>
        <v>700</v>
      </c>
      <c r="V57" s="100">
        <f>G57</f>
        <v>700</v>
      </c>
      <c r="W57" s="152">
        <v>1500</v>
      </c>
      <c r="X57" s="100">
        <f>K57</f>
        <v>100</v>
      </c>
      <c r="Y57" s="92">
        <f t="shared" si="92"/>
        <v>2200</v>
      </c>
      <c r="Z57" s="92">
        <f t="shared" si="92"/>
        <v>800</v>
      </c>
      <c r="AA57" s="353">
        <f t="shared" si="100"/>
        <v>700</v>
      </c>
      <c r="AB57" s="336"/>
      <c r="AC57" s="353">
        <f t="shared" si="101"/>
        <v>100</v>
      </c>
      <c r="AD57" s="232">
        <f t="shared" si="94"/>
        <v>800</v>
      </c>
      <c r="AE57" s="92">
        <f t="shared" si="94"/>
        <v>800</v>
      </c>
    </row>
    <row r="58" spans="1:31" ht="20.25" customHeight="1" x14ac:dyDescent="0.25">
      <c r="A58" s="86"/>
      <c r="B58" s="88"/>
      <c r="C58" s="88"/>
      <c r="D58" s="88">
        <v>32114</v>
      </c>
      <c r="E58" s="89" t="s">
        <v>64</v>
      </c>
      <c r="F58" s="100">
        <v>0</v>
      </c>
      <c r="G58" s="100">
        <v>300</v>
      </c>
      <c r="H58" s="152"/>
      <c r="I58" s="100">
        <f t="shared" si="102"/>
        <v>0</v>
      </c>
      <c r="J58" s="101">
        <f t="shared" si="102"/>
        <v>0</v>
      </c>
      <c r="K58" s="124"/>
      <c r="L58" s="92">
        <f t="shared" si="84"/>
        <v>300</v>
      </c>
      <c r="M58" s="124">
        <f t="shared" si="89"/>
        <v>300</v>
      </c>
      <c r="N58" s="249"/>
      <c r="O58" s="123"/>
      <c r="P58" s="92">
        <f t="shared" si="96"/>
        <v>0</v>
      </c>
      <c r="Q58" s="101">
        <v>300</v>
      </c>
      <c r="R58" s="152"/>
      <c r="S58" s="100">
        <f t="shared" si="103"/>
        <v>0</v>
      </c>
      <c r="T58" s="92">
        <f t="shared" si="82"/>
        <v>0</v>
      </c>
      <c r="U58" s="92">
        <f t="shared" si="82"/>
        <v>300</v>
      </c>
      <c r="V58" s="101"/>
      <c r="W58" s="152"/>
      <c r="X58" s="100">
        <f t="shared" si="104"/>
        <v>0</v>
      </c>
      <c r="Y58" s="92">
        <f t="shared" si="92"/>
        <v>300</v>
      </c>
      <c r="Z58" s="92">
        <f t="shared" si="92"/>
        <v>0</v>
      </c>
      <c r="AA58" s="353">
        <f t="shared" si="100"/>
        <v>0</v>
      </c>
      <c r="AB58" s="336"/>
      <c r="AC58" s="353">
        <f t="shared" si="101"/>
        <v>0</v>
      </c>
      <c r="AD58" s="232">
        <f t="shared" si="94"/>
        <v>0</v>
      </c>
      <c r="AE58" s="92">
        <f t="shared" si="94"/>
        <v>0</v>
      </c>
    </row>
    <row r="59" spans="1:31" ht="20.25" customHeight="1" x14ac:dyDescent="0.25">
      <c r="A59" s="86"/>
      <c r="B59" s="88"/>
      <c r="C59" s="88"/>
      <c r="D59" s="88">
        <v>32115</v>
      </c>
      <c r="E59" s="89" t="s">
        <v>65</v>
      </c>
      <c r="F59" s="100">
        <v>1500</v>
      </c>
      <c r="G59" s="100">
        <v>500</v>
      </c>
      <c r="H59" s="152">
        <v>1000</v>
      </c>
      <c r="I59" s="100">
        <v>100</v>
      </c>
      <c r="J59" s="101">
        <v>100</v>
      </c>
      <c r="K59" s="124">
        <v>100</v>
      </c>
      <c r="L59" s="92">
        <f t="shared" si="84"/>
        <v>600</v>
      </c>
      <c r="M59" s="124">
        <f t="shared" si="89"/>
        <v>600</v>
      </c>
      <c r="N59" s="249">
        <v>2542</v>
      </c>
      <c r="O59" s="123"/>
      <c r="P59" s="92">
        <f t="shared" si="96"/>
        <v>2542</v>
      </c>
      <c r="Q59" s="100">
        <v>200</v>
      </c>
      <c r="R59" s="152">
        <v>1000</v>
      </c>
      <c r="S59" s="100">
        <v>100</v>
      </c>
      <c r="T59" s="92">
        <f t="shared" si="82"/>
        <v>3542</v>
      </c>
      <c r="U59" s="92">
        <f t="shared" si="82"/>
        <v>300</v>
      </c>
      <c r="V59" s="100">
        <f>G59</f>
        <v>500</v>
      </c>
      <c r="W59" s="152">
        <v>1000</v>
      </c>
      <c r="X59" s="100">
        <f>K59</f>
        <v>100</v>
      </c>
      <c r="Y59" s="92">
        <f t="shared" si="92"/>
        <v>1300</v>
      </c>
      <c r="Z59" s="92">
        <f t="shared" si="92"/>
        <v>600</v>
      </c>
      <c r="AA59" s="353">
        <f t="shared" si="100"/>
        <v>500</v>
      </c>
      <c r="AB59" s="336"/>
      <c r="AC59" s="353">
        <f t="shared" si="101"/>
        <v>100</v>
      </c>
      <c r="AD59" s="232">
        <f t="shared" si="94"/>
        <v>600</v>
      </c>
      <c r="AE59" s="92">
        <f t="shared" si="94"/>
        <v>600</v>
      </c>
    </row>
    <row r="60" spans="1:31" ht="20.25" customHeight="1" x14ac:dyDescent="0.25">
      <c r="A60" s="86"/>
      <c r="B60" s="88"/>
      <c r="C60" s="88"/>
      <c r="D60" s="88">
        <v>32116</v>
      </c>
      <c r="E60" s="89" t="s">
        <v>66</v>
      </c>
      <c r="F60" s="100">
        <v>0</v>
      </c>
      <c r="G60" s="100">
        <f t="shared" ref="G60" si="105">F60/7.5345</f>
        <v>0</v>
      </c>
      <c r="H60" s="152"/>
      <c r="I60" s="100">
        <f t="shared" si="102"/>
        <v>0</v>
      </c>
      <c r="J60" s="101">
        <f t="shared" si="102"/>
        <v>0</v>
      </c>
      <c r="K60" s="124"/>
      <c r="L60" s="92">
        <f t="shared" si="84"/>
        <v>0</v>
      </c>
      <c r="M60" s="124">
        <f t="shared" si="89"/>
        <v>0</v>
      </c>
      <c r="N60" s="249"/>
      <c r="O60" s="123"/>
      <c r="P60" s="92">
        <f t="shared" si="96"/>
        <v>0</v>
      </c>
      <c r="Q60" s="101">
        <v>300</v>
      </c>
      <c r="R60" s="152"/>
      <c r="S60" s="100">
        <f t="shared" si="103"/>
        <v>0</v>
      </c>
      <c r="T60" s="92">
        <f t="shared" si="82"/>
        <v>0</v>
      </c>
      <c r="U60" s="92">
        <f t="shared" si="82"/>
        <v>300</v>
      </c>
      <c r="V60" s="101"/>
      <c r="W60" s="152"/>
      <c r="X60" s="100">
        <f t="shared" si="104"/>
        <v>0</v>
      </c>
      <c r="Y60" s="92">
        <f t="shared" si="92"/>
        <v>300</v>
      </c>
      <c r="Z60" s="92">
        <f t="shared" si="92"/>
        <v>0</v>
      </c>
      <c r="AA60" s="353">
        <f t="shared" si="100"/>
        <v>0</v>
      </c>
      <c r="AB60" s="336"/>
      <c r="AC60" s="353">
        <f t="shared" si="101"/>
        <v>0</v>
      </c>
      <c r="AD60" s="232">
        <f t="shared" si="94"/>
        <v>0</v>
      </c>
      <c r="AE60" s="92">
        <f t="shared" si="94"/>
        <v>0</v>
      </c>
    </row>
    <row r="61" spans="1:31" ht="20.25" customHeight="1" x14ac:dyDescent="0.25">
      <c r="A61" s="143"/>
      <c r="B61" s="119"/>
      <c r="C61" s="119">
        <v>3212</v>
      </c>
      <c r="D61" s="119"/>
      <c r="E61" s="120" t="s">
        <v>67</v>
      </c>
      <c r="F61" s="144">
        <f>SUM(F62)</f>
        <v>40000</v>
      </c>
      <c r="G61" s="144">
        <f t="shared" ref="G61:K61" si="106">SUM(G62)</f>
        <v>6500</v>
      </c>
      <c r="H61" s="144">
        <f t="shared" si="106"/>
        <v>72000</v>
      </c>
      <c r="I61" s="144">
        <f t="shared" si="106"/>
        <v>9600</v>
      </c>
      <c r="J61" s="309">
        <f t="shared" si="106"/>
        <v>9600</v>
      </c>
      <c r="K61" s="144">
        <f t="shared" si="106"/>
        <v>6500</v>
      </c>
      <c r="L61" s="83">
        <f t="shared" si="84"/>
        <v>16100</v>
      </c>
      <c r="M61" s="355">
        <f t="shared" si="89"/>
        <v>13000</v>
      </c>
      <c r="N61" s="259">
        <f>SUM(N62)</f>
        <v>22847.56</v>
      </c>
      <c r="O61" s="145">
        <f>SUM(O62)</f>
        <v>50738.080000000002</v>
      </c>
      <c r="P61" s="85">
        <v>73684.639999999999</v>
      </c>
      <c r="Q61" s="144">
        <f t="shared" ref="Q61:S61" si="107">SUM(Q62)</f>
        <v>5300</v>
      </c>
      <c r="R61" s="144">
        <f t="shared" si="107"/>
        <v>72000</v>
      </c>
      <c r="S61" s="144">
        <f t="shared" si="107"/>
        <v>9600</v>
      </c>
      <c r="T61" s="83">
        <f t="shared" si="82"/>
        <v>145684.64000000001</v>
      </c>
      <c r="U61" s="83">
        <f t="shared" si="82"/>
        <v>14900</v>
      </c>
      <c r="V61" s="144">
        <f t="shared" ref="V61:X61" si="108">SUM(V62)</f>
        <v>6500</v>
      </c>
      <c r="W61" s="144">
        <f t="shared" si="108"/>
        <v>72000</v>
      </c>
      <c r="X61" s="144">
        <f t="shared" si="108"/>
        <v>6500</v>
      </c>
      <c r="Y61" s="83">
        <f t="shared" si="92"/>
        <v>86900</v>
      </c>
      <c r="Z61" s="83">
        <f t="shared" si="92"/>
        <v>13000</v>
      </c>
      <c r="AA61" s="144">
        <f t="shared" ref="AA61:AC61" si="109">SUM(AA62)</f>
        <v>6500</v>
      </c>
      <c r="AB61" s="309">
        <f t="shared" si="109"/>
        <v>0</v>
      </c>
      <c r="AC61" s="144">
        <f t="shared" si="109"/>
        <v>6500</v>
      </c>
      <c r="AD61" s="231">
        <f t="shared" si="94"/>
        <v>13000</v>
      </c>
      <c r="AE61" s="83">
        <f t="shared" si="94"/>
        <v>13000</v>
      </c>
    </row>
    <row r="62" spans="1:31" ht="20.25" customHeight="1" x14ac:dyDescent="0.25">
      <c r="A62" s="86"/>
      <c r="B62" s="88"/>
      <c r="C62" s="88"/>
      <c r="D62" s="88">
        <v>32121</v>
      </c>
      <c r="E62" s="89" t="s">
        <v>68</v>
      </c>
      <c r="F62" s="146">
        <v>40000</v>
      </c>
      <c r="G62" s="100">
        <v>6500</v>
      </c>
      <c r="H62" s="147">
        <v>72000</v>
      </c>
      <c r="I62" s="100">
        <v>9600</v>
      </c>
      <c r="J62" s="101">
        <v>9600</v>
      </c>
      <c r="K62" s="124">
        <v>6500</v>
      </c>
      <c r="L62" s="92">
        <f t="shared" si="84"/>
        <v>16100</v>
      </c>
      <c r="M62" s="124">
        <f t="shared" si="89"/>
        <v>13000</v>
      </c>
      <c r="N62" s="260">
        <v>22847.56</v>
      </c>
      <c r="O62" s="147">
        <v>50738.080000000002</v>
      </c>
      <c r="P62" s="92">
        <v>73684.639999999999</v>
      </c>
      <c r="Q62" s="100">
        <v>5300</v>
      </c>
      <c r="R62" s="147">
        <v>72000</v>
      </c>
      <c r="S62" s="100">
        <v>9600</v>
      </c>
      <c r="T62" s="92">
        <f t="shared" si="82"/>
        <v>145684.64000000001</v>
      </c>
      <c r="U62" s="92">
        <f t="shared" si="82"/>
        <v>14900</v>
      </c>
      <c r="V62" s="100">
        <f>G62</f>
        <v>6500</v>
      </c>
      <c r="W62" s="147">
        <v>72000</v>
      </c>
      <c r="X62" s="100">
        <f>K62</f>
        <v>6500</v>
      </c>
      <c r="Y62" s="92">
        <f t="shared" si="92"/>
        <v>86900</v>
      </c>
      <c r="Z62" s="92">
        <f t="shared" si="92"/>
        <v>13000</v>
      </c>
      <c r="AA62" s="353">
        <f>V62</f>
        <v>6500</v>
      </c>
      <c r="AB62" s="332"/>
      <c r="AC62" s="353">
        <f>X62</f>
        <v>6500</v>
      </c>
      <c r="AD62" s="232">
        <f t="shared" si="94"/>
        <v>13000</v>
      </c>
      <c r="AE62" s="92">
        <f t="shared" si="94"/>
        <v>13000</v>
      </c>
    </row>
    <row r="63" spans="1:31" ht="20.25" customHeight="1" x14ac:dyDescent="0.25">
      <c r="A63" s="143"/>
      <c r="B63" s="119"/>
      <c r="C63" s="119">
        <v>3213</v>
      </c>
      <c r="D63" s="119"/>
      <c r="E63" s="120" t="s">
        <v>69</v>
      </c>
      <c r="F63" s="153">
        <f>SUM(F64:F65)</f>
        <v>20000</v>
      </c>
      <c r="G63" s="153">
        <f t="shared" ref="G63:K63" si="110">SUM(G64:G65)</f>
        <v>2700</v>
      </c>
      <c r="H63" s="153">
        <f t="shared" si="110"/>
        <v>3500</v>
      </c>
      <c r="I63" s="153">
        <f t="shared" si="110"/>
        <v>500</v>
      </c>
      <c r="J63" s="234">
        <f t="shared" si="110"/>
        <v>200</v>
      </c>
      <c r="K63" s="153">
        <f t="shared" si="110"/>
        <v>1100</v>
      </c>
      <c r="L63" s="83">
        <f t="shared" si="84"/>
        <v>3200</v>
      </c>
      <c r="M63" s="355">
        <f t="shared" si="89"/>
        <v>3800</v>
      </c>
      <c r="N63" s="261">
        <f>SUM(N64:N65)</f>
        <v>9975</v>
      </c>
      <c r="O63" s="154">
        <f>SUM(O64:O65)</f>
        <v>3375</v>
      </c>
      <c r="P63" s="85">
        <f>O63+N63</f>
        <v>13350</v>
      </c>
      <c r="Q63" s="153">
        <f t="shared" ref="Q63:S63" si="111">SUM(Q64:Q65)</f>
        <v>2700</v>
      </c>
      <c r="R63" s="153">
        <f t="shared" si="111"/>
        <v>3500</v>
      </c>
      <c r="S63" s="153">
        <f t="shared" si="111"/>
        <v>500</v>
      </c>
      <c r="T63" s="83">
        <f t="shared" si="82"/>
        <v>16850</v>
      </c>
      <c r="U63" s="83">
        <f t="shared" si="82"/>
        <v>3200</v>
      </c>
      <c r="V63" s="153">
        <f t="shared" ref="V63:X63" si="112">SUM(V64:V65)</f>
        <v>2700</v>
      </c>
      <c r="W63" s="153">
        <f t="shared" si="112"/>
        <v>3500</v>
      </c>
      <c r="X63" s="153">
        <f t="shared" si="112"/>
        <v>1100</v>
      </c>
      <c r="Y63" s="83">
        <f>W63+U63</f>
        <v>6700</v>
      </c>
      <c r="Z63" s="83">
        <f t="shared" si="92"/>
        <v>3800</v>
      </c>
      <c r="AA63" s="153">
        <f t="shared" ref="AA63:AC63" si="113">SUM(AA64:AA65)</f>
        <v>2700</v>
      </c>
      <c r="AB63" s="234">
        <f t="shared" si="113"/>
        <v>0</v>
      </c>
      <c r="AC63" s="153">
        <f t="shared" si="113"/>
        <v>1100</v>
      </c>
      <c r="AD63" s="231">
        <f>AB63+Z63</f>
        <v>3800</v>
      </c>
      <c r="AE63" s="83">
        <f t="shared" si="94"/>
        <v>3800</v>
      </c>
    </row>
    <row r="64" spans="1:31" ht="20.25" customHeight="1" x14ac:dyDescent="0.25">
      <c r="A64" s="86"/>
      <c r="B64" s="88"/>
      <c r="C64" s="88"/>
      <c r="D64" s="88">
        <v>32131</v>
      </c>
      <c r="E64" s="89" t="s">
        <v>70</v>
      </c>
      <c r="F64" s="146">
        <v>15000</v>
      </c>
      <c r="G64" s="100">
        <v>2000</v>
      </c>
      <c r="H64" s="155">
        <v>2000</v>
      </c>
      <c r="I64" s="100">
        <v>300</v>
      </c>
      <c r="J64" s="101">
        <f>300-200</f>
        <v>100</v>
      </c>
      <c r="K64" s="322">
        <v>700</v>
      </c>
      <c r="L64" s="156">
        <f t="shared" si="84"/>
        <v>2300</v>
      </c>
      <c r="M64" s="124">
        <f t="shared" si="89"/>
        <v>2700</v>
      </c>
      <c r="N64" s="260">
        <v>9975</v>
      </c>
      <c r="O64" s="157">
        <v>1875</v>
      </c>
      <c r="P64" s="92">
        <f>O64+N64</f>
        <v>11850</v>
      </c>
      <c r="Q64" s="100">
        <v>2000</v>
      </c>
      <c r="R64" s="155">
        <v>2000</v>
      </c>
      <c r="S64" s="100">
        <v>300</v>
      </c>
      <c r="T64" s="156">
        <f t="shared" si="82"/>
        <v>13850</v>
      </c>
      <c r="U64" s="156">
        <f t="shared" si="82"/>
        <v>2300</v>
      </c>
      <c r="V64" s="100">
        <f>G64</f>
        <v>2000</v>
      </c>
      <c r="W64" s="155">
        <v>2000</v>
      </c>
      <c r="X64" s="100">
        <f>K64</f>
        <v>700</v>
      </c>
      <c r="Y64" s="156">
        <f t="shared" ref="Y64:Z79" si="114">W64+U64</f>
        <v>4300</v>
      </c>
      <c r="Z64" s="156">
        <f t="shared" si="92"/>
        <v>2700</v>
      </c>
      <c r="AA64" s="353">
        <f>V64</f>
        <v>2000</v>
      </c>
      <c r="AB64" s="337"/>
      <c r="AC64" s="353">
        <f>X64</f>
        <v>700</v>
      </c>
      <c r="AD64" s="338">
        <f t="shared" ref="AD64:AE127" si="115">AB64+Z64</f>
        <v>2700</v>
      </c>
      <c r="AE64" s="156">
        <f t="shared" si="94"/>
        <v>2700</v>
      </c>
    </row>
    <row r="65" spans="1:31" ht="20.25" customHeight="1" x14ac:dyDescent="0.25">
      <c r="A65" s="86"/>
      <c r="B65" s="88"/>
      <c r="C65" s="88"/>
      <c r="D65" s="88">
        <v>32132</v>
      </c>
      <c r="E65" s="89" t="s">
        <v>71</v>
      </c>
      <c r="F65" s="146">
        <v>5000</v>
      </c>
      <c r="G65" s="100">
        <v>700</v>
      </c>
      <c r="H65" s="155">
        <v>1500</v>
      </c>
      <c r="I65" s="100">
        <v>200</v>
      </c>
      <c r="J65" s="101">
        <f>200-100</f>
        <v>100</v>
      </c>
      <c r="K65" s="322">
        <v>400</v>
      </c>
      <c r="L65" s="156">
        <f t="shared" si="84"/>
        <v>900</v>
      </c>
      <c r="M65" s="124">
        <f t="shared" si="89"/>
        <v>1100</v>
      </c>
      <c r="N65" s="260"/>
      <c r="O65" s="157">
        <v>1500</v>
      </c>
      <c r="P65" s="92">
        <f>O65+N65</f>
        <v>1500</v>
      </c>
      <c r="Q65" s="100">
        <v>700</v>
      </c>
      <c r="R65" s="155">
        <v>1500</v>
      </c>
      <c r="S65" s="100">
        <v>200</v>
      </c>
      <c r="T65" s="156">
        <f t="shared" si="82"/>
        <v>3000</v>
      </c>
      <c r="U65" s="156">
        <f t="shared" si="82"/>
        <v>900</v>
      </c>
      <c r="V65" s="100">
        <f>G65</f>
        <v>700</v>
      </c>
      <c r="W65" s="155">
        <v>1500</v>
      </c>
      <c r="X65" s="101">
        <f>K65</f>
        <v>400</v>
      </c>
      <c r="Y65" s="156">
        <f t="shared" si="114"/>
        <v>2400</v>
      </c>
      <c r="Z65" s="156">
        <f t="shared" si="92"/>
        <v>1100</v>
      </c>
      <c r="AA65" s="353">
        <f>V65</f>
        <v>700</v>
      </c>
      <c r="AB65" s="337"/>
      <c r="AC65" s="353">
        <f>X65</f>
        <v>400</v>
      </c>
      <c r="AD65" s="338">
        <f t="shared" si="115"/>
        <v>1100</v>
      </c>
      <c r="AE65" s="156">
        <f t="shared" si="94"/>
        <v>1100</v>
      </c>
    </row>
    <row r="66" spans="1:31" ht="20.25" customHeight="1" x14ac:dyDescent="0.25">
      <c r="A66" s="143"/>
      <c r="B66" s="119"/>
      <c r="C66" s="119">
        <v>3214</v>
      </c>
      <c r="D66" s="119"/>
      <c r="E66" s="120" t="s">
        <v>72</v>
      </c>
      <c r="F66" s="153">
        <f>F67</f>
        <v>2500</v>
      </c>
      <c r="G66" s="153">
        <f t="shared" ref="G66:K66" si="116">G67</f>
        <v>200</v>
      </c>
      <c r="H66" s="153">
        <f t="shared" si="116"/>
        <v>2000</v>
      </c>
      <c r="I66" s="153">
        <f t="shared" si="116"/>
        <v>300</v>
      </c>
      <c r="J66" s="234">
        <f t="shared" si="116"/>
        <v>0</v>
      </c>
      <c r="K66" s="153">
        <f t="shared" si="116"/>
        <v>0</v>
      </c>
      <c r="L66" s="83">
        <f t="shared" si="84"/>
        <v>500</v>
      </c>
      <c r="M66" s="355">
        <f t="shared" si="89"/>
        <v>200</v>
      </c>
      <c r="N66" s="261">
        <f>N67</f>
        <v>1072</v>
      </c>
      <c r="O66" s="154">
        <f>O67</f>
        <v>0</v>
      </c>
      <c r="P66" s="85">
        <f>O66+N66</f>
        <v>1072</v>
      </c>
      <c r="Q66" s="153">
        <f t="shared" ref="Q66:S66" si="117">Q67</f>
        <v>300</v>
      </c>
      <c r="R66" s="153">
        <f t="shared" si="117"/>
        <v>2000</v>
      </c>
      <c r="S66" s="153">
        <f t="shared" si="117"/>
        <v>300</v>
      </c>
      <c r="T66" s="83">
        <f t="shared" si="82"/>
        <v>3072</v>
      </c>
      <c r="U66" s="83">
        <f t="shared" si="82"/>
        <v>600</v>
      </c>
      <c r="V66" s="153">
        <f t="shared" ref="V66:X66" si="118">V67</f>
        <v>200</v>
      </c>
      <c r="W66" s="153">
        <f t="shared" si="118"/>
        <v>2000</v>
      </c>
      <c r="X66" s="153">
        <f t="shared" si="118"/>
        <v>0</v>
      </c>
      <c r="Y66" s="83">
        <f t="shared" si="114"/>
        <v>2600</v>
      </c>
      <c r="Z66" s="83">
        <f t="shared" si="92"/>
        <v>200</v>
      </c>
      <c r="AA66" s="153">
        <f t="shared" ref="AA66:AC66" si="119">AA67</f>
        <v>200</v>
      </c>
      <c r="AB66" s="234">
        <f t="shared" si="119"/>
        <v>0</v>
      </c>
      <c r="AC66" s="153">
        <f t="shared" si="119"/>
        <v>0</v>
      </c>
      <c r="AD66" s="231">
        <f t="shared" si="115"/>
        <v>200</v>
      </c>
      <c r="AE66" s="83">
        <f t="shared" si="94"/>
        <v>200</v>
      </c>
    </row>
    <row r="67" spans="1:31" ht="24" customHeight="1" x14ac:dyDescent="0.25">
      <c r="A67" s="158"/>
      <c r="B67" s="87"/>
      <c r="C67" s="87"/>
      <c r="D67" s="88">
        <v>32141</v>
      </c>
      <c r="E67" s="89" t="s">
        <v>73</v>
      </c>
      <c r="F67" s="157">
        <v>2500</v>
      </c>
      <c r="G67" s="100">
        <v>200</v>
      </c>
      <c r="H67" s="289">
        <v>2000</v>
      </c>
      <c r="I67" s="100">
        <v>300</v>
      </c>
      <c r="J67" s="101">
        <f>300-300</f>
        <v>0</v>
      </c>
      <c r="K67" s="322">
        <v>0</v>
      </c>
      <c r="L67" s="242">
        <f t="shared" si="84"/>
        <v>500</v>
      </c>
      <c r="M67" s="124">
        <f t="shared" si="89"/>
        <v>200</v>
      </c>
      <c r="N67" s="160">
        <v>1072</v>
      </c>
      <c r="O67" s="160"/>
      <c r="P67" s="124">
        <f>N67</f>
        <v>1072</v>
      </c>
      <c r="Q67" s="100">
        <v>300</v>
      </c>
      <c r="R67" s="159">
        <v>2000</v>
      </c>
      <c r="S67" s="100">
        <v>300</v>
      </c>
      <c r="T67" s="156">
        <f t="shared" si="82"/>
        <v>3072</v>
      </c>
      <c r="U67" s="156">
        <f t="shared" si="82"/>
        <v>600</v>
      </c>
      <c r="V67" s="100">
        <f>G67</f>
        <v>200</v>
      </c>
      <c r="W67" s="159">
        <v>2000</v>
      </c>
      <c r="X67" s="100">
        <f>K67</f>
        <v>0</v>
      </c>
      <c r="Y67" s="156">
        <f t="shared" si="114"/>
        <v>2600</v>
      </c>
      <c r="Z67" s="156">
        <f t="shared" si="92"/>
        <v>200</v>
      </c>
      <c r="AA67" s="353">
        <f>V67</f>
        <v>200</v>
      </c>
      <c r="AB67" s="339"/>
      <c r="AC67" s="353">
        <f>X67</f>
        <v>0</v>
      </c>
      <c r="AD67" s="338">
        <f t="shared" si="115"/>
        <v>200</v>
      </c>
      <c r="AE67" s="156">
        <f t="shared" si="94"/>
        <v>200</v>
      </c>
    </row>
    <row r="68" spans="1:31" ht="20.25" customHeight="1" x14ac:dyDescent="0.25">
      <c r="A68" s="104"/>
      <c r="B68" s="70">
        <v>322</v>
      </c>
      <c r="C68" s="70"/>
      <c r="D68" s="70"/>
      <c r="E68" s="72" t="s">
        <v>74</v>
      </c>
      <c r="F68" s="73">
        <f>F69+F78+F82+F85+F88+F76</f>
        <v>158000</v>
      </c>
      <c r="G68" s="73">
        <f t="shared" ref="G68:K68" si="120">G69+G78+G82+G85+G88+G76</f>
        <v>26500</v>
      </c>
      <c r="H68" s="73">
        <f t="shared" si="120"/>
        <v>166500</v>
      </c>
      <c r="I68" s="73">
        <f t="shared" si="120"/>
        <v>22100</v>
      </c>
      <c r="J68" s="235">
        <f t="shared" si="120"/>
        <v>22100</v>
      </c>
      <c r="K68" s="73">
        <f t="shared" si="120"/>
        <v>20800</v>
      </c>
      <c r="L68" s="74">
        <f t="shared" si="84"/>
        <v>48600</v>
      </c>
      <c r="M68" s="356">
        <f t="shared" si="89"/>
        <v>47300</v>
      </c>
      <c r="N68" s="247">
        <f>N69+N78+N82+N85+N88+N76</f>
        <v>102407.35</v>
      </c>
      <c r="O68" s="73">
        <f>O69+O78+O82+O85+O88+O76</f>
        <v>113265.4</v>
      </c>
      <c r="P68" s="76">
        <f t="shared" ref="P68:P106" si="121">O68+N68</f>
        <v>215672.75</v>
      </c>
      <c r="Q68" s="73">
        <f t="shared" ref="Q68:S68" si="122">Q69+Q78+Q82+Q85+Q88+Q76</f>
        <v>22300</v>
      </c>
      <c r="R68" s="73">
        <f t="shared" si="122"/>
        <v>166500</v>
      </c>
      <c r="S68" s="73">
        <f t="shared" si="122"/>
        <v>22100</v>
      </c>
      <c r="T68" s="74">
        <f t="shared" si="82"/>
        <v>382172.75</v>
      </c>
      <c r="U68" s="74">
        <f t="shared" si="82"/>
        <v>44400</v>
      </c>
      <c r="V68" s="73">
        <f t="shared" ref="V68:X68" si="123">V69+V78+V82+V85+V88+V76</f>
        <v>27700</v>
      </c>
      <c r="W68" s="73">
        <f t="shared" si="123"/>
        <v>166500</v>
      </c>
      <c r="X68" s="73">
        <f t="shared" si="123"/>
        <v>21300</v>
      </c>
      <c r="Y68" s="74">
        <f t="shared" si="114"/>
        <v>210900</v>
      </c>
      <c r="Z68" s="74">
        <f t="shared" si="92"/>
        <v>49000</v>
      </c>
      <c r="AA68" s="73">
        <f t="shared" ref="AA68:AC68" si="124">AA69+AA78+AA82+AA85+AA88+AA76</f>
        <v>27800</v>
      </c>
      <c r="AB68" s="235">
        <f t="shared" si="124"/>
        <v>0</v>
      </c>
      <c r="AC68" s="73">
        <f t="shared" si="124"/>
        <v>21300</v>
      </c>
      <c r="AD68" s="325">
        <f t="shared" si="115"/>
        <v>49000</v>
      </c>
      <c r="AE68" s="74">
        <f t="shared" si="94"/>
        <v>49100</v>
      </c>
    </row>
    <row r="69" spans="1:31" ht="20.25" customHeight="1" x14ac:dyDescent="0.25">
      <c r="A69" s="143"/>
      <c r="B69" s="119"/>
      <c r="C69" s="119">
        <v>3221</v>
      </c>
      <c r="D69" s="119"/>
      <c r="E69" s="120" t="s">
        <v>75</v>
      </c>
      <c r="F69" s="153">
        <f>SUM(F70:F75)</f>
        <v>68000</v>
      </c>
      <c r="G69" s="153">
        <f t="shared" ref="G69:K69" si="125">SUM(G70:G75)</f>
        <v>14000</v>
      </c>
      <c r="H69" s="153">
        <f t="shared" si="125"/>
        <v>104500</v>
      </c>
      <c r="I69" s="153">
        <f t="shared" si="125"/>
        <v>13800</v>
      </c>
      <c r="J69" s="234">
        <f t="shared" si="125"/>
        <v>13800</v>
      </c>
      <c r="K69" s="153">
        <f t="shared" si="125"/>
        <v>12300</v>
      </c>
      <c r="L69" s="83">
        <f t="shared" si="84"/>
        <v>27800</v>
      </c>
      <c r="M69" s="355">
        <f t="shared" si="89"/>
        <v>26300</v>
      </c>
      <c r="N69" s="261">
        <f>SUM(N70:N75)</f>
        <v>46610.43</v>
      </c>
      <c r="O69" s="154">
        <f>SUM(O70:O75)</f>
        <v>70193.75</v>
      </c>
      <c r="P69" s="85">
        <f t="shared" si="121"/>
        <v>116804.18</v>
      </c>
      <c r="Q69" s="153">
        <f t="shared" ref="Q69:S69" si="126">SUM(Q70:Q75)</f>
        <v>9100</v>
      </c>
      <c r="R69" s="153">
        <f t="shared" si="126"/>
        <v>104500</v>
      </c>
      <c r="S69" s="153">
        <f t="shared" si="126"/>
        <v>13800</v>
      </c>
      <c r="T69" s="83">
        <f t="shared" si="82"/>
        <v>221304.18</v>
      </c>
      <c r="U69" s="83">
        <f t="shared" si="82"/>
        <v>22900</v>
      </c>
      <c r="V69" s="153">
        <f t="shared" ref="V69:X69" si="127">SUM(V70:V75)</f>
        <v>14000</v>
      </c>
      <c r="W69" s="153">
        <f t="shared" si="127"/>
        <v>104500</v>
      </c>
      <c r="X69" s="153">
        <f t="shared" si="127"/>
        <v>12800</v>
      </c>
      <c r="Y69" s="83">
        <f t="shared" si="114"/>
        <v>127400</v>
      </c>
      <c r="Z69" s="83">
        <f t="shared" si="114"/>
        <v>26800</v>
      </c>
      <c r="AA69" s="153">
        <f t="shared" ref="AA69:AC69" si="128">SUM(AA70:AA75)</f>
        <v>14000</v>
      </c>
      <c r="AB69" s="234">
        <f t="shared" si="128"/>
        <v>0</v>
      </c>
      <c r="AC69" s="153">
        <f t="shared" si="128"/>
        <v>12800</v>
      </c>
      <c r="AD69" s="231">
        <f t="shared" si="115"/>
        <v>26800</v>
      </c>
      <c r="AE69" s="83">
        <f t="shared" si="115"/>
        <v>26800</v>
      </c>
    </row>
    <row r="70" spans="1:31" ht="20.25" customHeight="1" x14ac:dyDescent="0.25">
      <c r="A70" s="86"/>
      <c r="B70" s="88"/>
      <c r="C70" s="88"/>
      <c r="D70" s="88">
        <v>32211</v>
      </c>
      <c r="E70" s="89" t="s">
        <v>76</v>
      </c>
      <c r="F70" s="155">
        <v>10000</v>
      </c>
      <c r="G70" s="100">
        <v>3500</v>
      </c>
      <c r="H70" s="155">
        <v>7500</v>
      </c>
      <c r="I70" s="100">
        <v>1000</v>
      </c>
      <c r="J70" s="101">
        <v>1000</v>
      </c>
      <c r="K70" s="124">
        <v>500</v>
      </c>
      <c r="L70" s="92">
        <f t="shared" si="84"/>
        <v>4500</v>
      </c>
      <c r="M70" s="124">
        <f t="shared" si="89"/>
        <v>4000</v>
      </c>
      <c r="N70" s="260">
        <v>7930.35</v>
      </c>
      <c r="O70" s="157">
        <v>6060.12</v>
      </c>
      <c r="P70" s="92">
        <f t="shared" si="121"/>
        <v>13990.470000000001</v>
      </c>
      <c r="Q70" s="100">
        <v>1300</v>
      </c>
      <c r="R70" s="155">
        <v>7500</v>
      </c>
      <c r="S70" s="100">
        <v>1000</v>
      </c>
      <c r="T70" s="92">
        <f t="shared" si="82"/>
        <v>21490.47</v>
      </c>
      <c r="U70" s="92">
        <f t="shared" si="82"/>
        <v>2300</v>
      </c>
      <c r="V70" s="100">
        <f t="shared" ref="V70:V75" si="129">G70</f>
        <v>3500</v>
      </c>
      <c r="W70" s="155">
        <v>7500</v>
      </c>
      <c r="X70" s="100">
        <v>1000</v>
      </c>
      <c r="Y70" s="92">
        <f t="shared" si="114"/>
        <v>9800</v>
      </c>
      <c r="Z70" s="92">
        <f t="shared" si="114"/>
        <v>4500</v>
      </c>
      <c r="AA70" s="353">
        <f t="shared" ref="AA70:AA75" si="130">V70</f>
        <v>3500</v>
      </c>
      <c r="AB70" s="337"/>
      <c r="AC70" s="353">
        <f t="shared" ref="AC70:AC75" si="131">X70</f>
        <v>1000</v>
      </c>
      <c r="AD70" s="232">
        <f t="shared" si="115"/>
        <v>4500</v>
      </c>
      <c r="AE70" s="92">
        <f t="shared" si="115"/>
        <v>4500</v>
      </c>
    </row>
    <row r="71" spans="1:31" ht="20.25" customHeight="1" x14ac:dyDescent="0.25">
      <c r="A71" s="86"/>
      <c r="B71" s="88"/>
      <c r="C71" s="88"/>
      <c r="D71" s="88">
        <v>32212</v>
      </c>
      <c r="E71" s="89" t="s">
        <v>77</v>
      </c>
      <c r="F71" s="155">
        <v>5000</v>
      </c>
      <c r="G71" s="100">
        <v>500</v>
      </c>
      <c r="H71" s="155">
        <v>1000</v>
      </c>
      <c r="I71" s="100">
        <v>100</v>
      </c>
      <c r="J71" s="101">
        <v>100</v>
      </c>
      <c r="K71" s="124">
        <v>200</v>
      </c>
      <c r="L71" s="92">
        <f t="shared" si="84"/>
        <v>600</v>
      </c>
      <c r="M71" s="124">
        <f t="shared" si="89"/>
        <v>700</v>
      </c>
      <c r="N71" s="260">
        <v>3111.5</v>
      </c>
      <c r="O71" s="157">
        <v>661.5</v>
      </c>
      <c r="P71" s="92">
        <f t="shared" si="121"/>
        <v>3773</v>
      </c>
      <c r="Q71" s="100">
        <v>700</v>
      </c>
      <c r="R71" s="155">
        <v>1000</v>
      </c>
      <c r="S71" s="100">
        <v>100</v>
      </c>
      <c r="T71" s="92">
        <f t="shared" si="82"/>
        <v>4773</v>
      </c>
      <c r="U71" s="92">
        <f t="shared" si="82"/>
        <v>800</v>
      </c>
      <c r="V71" s="100">
        <f t="shared" si="129"/>
        <v>500</v>
      </c>
      <c r="W71" s="155">
        <v>1000</v>
      </c>
      <c r="X71" s="100">
        <f t="shared" ref="X71:X75" si="132">K71</f>
        <v>200</v>
      </c>
      <c r="Y71" s="92">
        <f t="shared" si="114"/>
        <v>1800</v>
      </c>
      <c r="Z71" s="92">
        <f t="shared" si="114"/>
        <v>700</v>
      </c>
      <c r="AA71" s="353">
        <f t="shared" si="130"/>
        <v>500</v>
      </c>
      <c r="AB71" s="337"/>
      <c r="AC71" s="353">
        <f t="shared" si="131"/>
        <v>200</v>
      </c>
      <c r="AD71" s="232">
        <f t="shared" si="115"/>
        <v>700</v>
      </c>
      <c r="AE71" s="92">
        <f t="shared" si="115"/>
        <v>700</v>
      </c>
    </row>
    <row r="72" spans="1:31" ht="20.25" customHeight="1" x14ac:dyDescent="0.25">
      <c r="A72" s="86"/>
      <c r="B72" s="88"/>
      <c r="C72" s="88"/>
      <c r="D72" s="88">
        <v>32213</v>
      </c>
      <c r="E72" s="89" t="s">
        <v>78</v>
      </c>
      <c r="F72" s="155">
        <v>1000</v>
      </c>
      <c r="G72" s="100">
        <v>100</v>
      </c>
      <c r="H72" s="155"/>
      <c r="I72" s="100">
        <f t="shared" ref="I72" si="133">H72/7.5345</f>
        <v>0</v>
      </c>
      <c r="J72" s="101"/>
      <c r="K72" s="124">
        <v>0</v>
      </c>
      <c r="L72" s="92">
        <f t="shared" si="84"/>
        <v>100</v>
      </c>
      <c r="M72" s="124">
        <f t="shared" si="89"/>
        <v>100</v>
      </c>
      <c r="N72" s="260"/>
      <c r="O72" s="157"/>
      <c r="P72" s="92">
        <f t="shared" si="121"/>
        <v>0</v>
      </c>
      <c r="Q72" s="100">
        <v>150</v>
      </c>
      <c r="R72" s="155"/>
      <c r="S72" s="100">
        <f t="shared" ref="S72" si="134">R72/7.5345</f>
        <v>0</v>
      </c>
      <c r="T72" s="92">
        <f t="shared" si="82"/>
        <v>0</v>
      </c>
      <c r="U72" s="92">
        <f t="shared" si="82"/>
        <v>150</v>
      </c>
      <c r="V72" s="100">
        <f t="shared" si="129"/>
        <v>100</v>
      </c>
      <c r="W72" s="155"/>
      <c r="X72" s="100">
        <f t="shared" si="132"/>
        <v>0</v>
      </c>
      <c r="Y72" s="92">
        <f t="shared" si="114"/>
        <v>150</v>
      </c>
      <c r="Z72" s="92">
        <f t="shared" si="114"/>
        <v>100</v>
      </c>
      <c r="AA72" s="353">
        <f t="shared" si="130"/>
        <v>100</v>
      </c>
      <c r="AB72" s="337"/>
      <c r="AC72" s="353">
        <f t="shared" si="131"/>
        <v>0</v>
      </c>
      <c r="AD72" s="232">
        <f t="shared" si="115"/>
        <v>100</v>
      </c>
      <c r="AE72" s="92">
        <f t="shared" si="115"/>
        <v>100</v>
      </c>
    </row>
    <row r="73" spans="1:31" ht="20.25" customHeight="1" x14ac:dyDescent="0.25">
      <c r="A73" s="86"/>
      <c r="B73" s="88"/>
      <c r="C73" s="88"/>
      <c r="D73" s="88">
        <v>32214</v>
      </c>
      <c r="E73" s="89" t="s">
        <v>79</v>
      </c>
      <c r="F73" s="155">
        <v>1000</v>
      </c>
      <c r="G73" s="100">
        <v>200</v>
      </c>
      <c r="H73" s="155">
        <v>1000</v>
      </c>
      <c r="I73" s="100">
        <v>100</v>
      </c>
      <c r="J73" s="101">
        <v>100</v>
      </c>
      <c r="K73" s="124">
        <v>100</v>
      </c>
      <c r="L73" s="92">
        <f t="shared" si="84"/>
        <v>300</v>
      </c>
      <c r="M73" s="124">
        <f t="shared" si="89"/>
        <v>300</v>
      </c>
      <c r="N73" s="260">
        <v>170.38</v>
      </c>
      <c r="O73" s="157">
        <v>163.47999999999999</v>
      </c>
      <c r="P73" s="92">
        <f t="shared" si="121"/>
        <v>333.86</v>
      </c>
      <c r="Q73" s="100">
        <v>150</v>
      </c>
      <c r="R73" s="155">
        <v>1000</v>
      </c>
      <c r="S73" s="100">
        <v>100</v>
      </c>
      <c r="T73" s="92">
        <f t="shared" si="82"/>
        <v>1333.8600000000001</v>
      </c>
      <c r="U73" s="92">
        <f t="shared" si="82"/>
        <v>250</v>
      </c>
      <c r="V73" s="100">
        <f t="shared" si="129"/>
        <v>200</v>
      </c>
      <c r="W73" s="155">
        <v>1000</v>
      </c>
      <c r="X73" s="100">
        <f t="shared" si="132"/>
        <v>100</v>
      </c>
      <c r="Y73" s="92">
        <f t="shared" si="114"/>
        <v>1250</v>
      </c>
      <c r="Z73" s="92">
        <f t="shared" si="114"/>
        <v>300</v>
      </c>
      <c r="AA73" s="353">
        <f t="shared" si="130"/>
        <v>200</v>
      </c>
      <c r="AB73" s="337"/>
      <c r="AC73" s="353">
        <f t="shared" si="131"/>
        <v>100</v>
      </c>
      <c r="AD73" s="232">
        <f t="shared" si="115"/>
        <v>300</v>
      </c>
      <c r="AE73" s="92">
        <f t="shared" si="115"/>
        <v>300</v>
      </c>
    </row>
    <row r="74" spans="1:31" ht="20.25" customHeight="1" x14ac:dyDescent="0.25">
      <c r="A74" s="86"/>
      <c r="B74" s="88"/>
      <c r="C74" s="88"/>
      <c r="D74" s="88">
        <v>32216</v>
      </c>
      <c r="E74" s="89" t="s">
        <v>80</v>
      </c>
      <c r="F74" s="155">
        <v>11000</v>
      </c>
      <c r="G74" s="100">
        <v>1700</v>
      </c>
      <c r="H74" s="155">
        <v>10000</v>
      </c>
      <c r="I74" s="100">
        <v>1300</v>
      </c>
      <c r="J74" s="101">
        <v>1300</v>
      </c>
      <c r="K74" s="124">
        <v>1500</v>
      </c>
      <c r="L74" s="92">
        <f t="shared" si="84"/>
        <v>3000</v>
      </c>
      <c r="M74" s="124">
        <f t="shared" si="89"/>
        <v>3200</v>
      </c>
      <c r="N74" s="260">
        <v>8409.1200000000008</v>
      </c>
      <c r="O74" s="157">
        <v>2202.16</v>
      </c>
      <c r="P74" s="92">
        <f t="shared" si="121"/>
        <v>10611.28</v>
      </c>
      <c r="Q74" s="100">
        <v>1500</v>
      </c>
      <c r="R74" s="155">
        <v>10000</v>
      </c>
      <c r="S74" s="100">
        <v>1300</v>
      </c>
      <c r="T74" s="92">
        <f t="shared" si="82"/>
        <v>20611.28</v>
      </c>
      <c r="U74" s="92">
        <f t="shared" si="82"/>
        <v>2800</v>
      </c>
      <c r="V74" s="100">
        <f t="shared" si="129"/>
        <v>1700</v>
      </c>
      <c r="W74" s="155">
        <v>10000</v>
      </c>
      <c r="X74" s="100">
        <f t="shared" si="132"/>
        <v>1500</v>
      </c>
      <c r="Y74" s="92">
        <f t="shared" si="114"/>
        <v>12800</v>
      </c>
      <c r="Z74" s="92">
        <f t="shared" si="114"/>
        <v>3200</v>
      </c>
      <c r="AA74" s="353">
        <f t="shared" si="130"/>
        <v>1700</v>
      </c>
      <c r="AB74" s="337"/>
      <c r="AC74" s="353">
        <f t="shared" si="131"/>
        <v>1500</v>
      </c>
      <c r="AD74" s="232">
        <f t="shared" si="115"/>
        <v>3200</v>
      </c>
      <c r="AE74" s="92">
        <f t="shared" si="115"/>
        <v>3200</v>
      </c>
    </row>
    <row r="75" spans="1:31" ht="20.25" customHeight="1" x14ac:dyDescent="0.25">
      <c r="A75" s="86"/>
      <c r="B75" s="88"/>
      <c r="C75" s="88"/>
      <c r="D75" s="88">
        <v>32219</v>
      </c>
      <c r="E75" s="89" t="s">
        <v>81</v>
      </c>
      <c r="F75" s="155">
        <v>40000</v>
      </c>
      <c r="G75" s="100">
        <v>8000</v>
      </c>
      <c r="H75" s="155">
        <v>85000</v>
      </c>
      <c r="I75" s="100">
        <v>11300</v>
      </c>
      <c r="J75" s="101">
        <v>11300</v>
      </c>
      <c r="K75" s="124">
        <v>10000</v>
      </c>
      <c r="L75" s="92">
        <f t="shared" si="84"/>
        <v>19300</v>
      </c>
      <c r="M75" s="124">
        <f t="shared" si="89"/>
        <v>18000</v>
      </c>
      <c r="N75" s="260">
        <v>26989.08</v>
      </c>
      <c r="O75" s="157">
        <v>61106.49</v>
      </c>
      <c r="P75" s="92">
        <f t="shared" si="121"/>
        <v>88095.57</v>
      </c>
      <c r="Q75" s="100">
        <v>5300</v>
      </c>
      <c r="R75" s="155">
        <v>85000</v>
      </c>
      <c r="S75" s="100">
        <v>11300</v>
      </c>
      <c r="T75" s="92">
        <f t="shared" si="82"/>
        <v>173095.57</v>
      </c>
      <c r="U75" s="92">
        <f t="shared" si="82"/>
        <v>16600</v>
      </c>
      <c r="V75" s="100">
        <f t="shared" si="129"/>
        <v>8000</v>
      </c>
      <c r="W75" s="155">
        <v>85000</v>
      </c>
      <c r="X75" s="100">
        <f t="shared" si="132"/>
        <v>10000</v>
      </c>
      <c r="Y75" s="92">
        <f t="shared" si="114"/>
        <v>101600</v>
      </c>
      <c r="Z75" s="92">
        <f t="shared" si="114"/>
        <v>18000</v>
      </c>
      <c r="AA75" s="353">
        <f t="shared" si="130"/>
        <v>8000</v>
      </c>
      <c r="AB75" s="337"/>
      <c r="AC75" s="353">
        <f t="shared" si="131"/>
        <v>10000</v>
      </c>
      <c r="AD75" s="232">
        <f t="shared" si="115"/>
        <v>18000</v>
      </c>
      <c r="AE75" s="92">
        <f t="shared" si="115"/>
        <v>18000</v>
      </c>
    </row>
    <row r="76" spans="1:31" ht="20.25" customHeight="1" x14ac:dyDescent="0.25">
      <c r="A76" s="143"/>
      <c r="B76" s="119"/>
      <c r="C76" s="119">
        <v>3222</v>
      </c>
      <c r="D76" s="119"/>
      <c r="E76" s="120" t="s">
        <v>82</v>
      </c>
      <c r="F76" s="153">
        <f>F77</f>
        <v>3000</v>
      </c>
      <c r="G76" s="153">
        <f t="shared" ref="G76:K76" si="135">G77</f>
        <v>400</v>
      </c>
      <c r="H76" s="153">
        <f t="shared" si="135"/>
        <v>3000</v>
      </c>
      <c r="I76" s="153">
        <f t="shared" si="135"/>
        <v>400</v>
      </c>
      <c r="J76" s="234">
        <f t="shared" si="135"/>
        <v>400</v>
      </c>
      <c r="K76" s="153">
        <f t="shared" si="135"/>
        <v>400</v>
      </c>
      <c r="L76" s="83">
        <f t="shared" si="84"/>
        <v>800</v>
      </c>
      <c r="M76" s="355">
        <f t="shared" si="89"/>
        <v>800</v>
      </c>
      <c r="N76" s="261">
        <f>N77</f>
        <v>5288</v>
      </c>
      <c r="O76" s="154">
        <f>O77</f>
        <v>5288</v>
      </c>
      <c r="P76" s="85">
        <f t="shared" si="121"/>
        <v>10576</v>
      </c>
      <c r="Q76" s="153">
        <f t="shared" ref="Q76:S76" si="136">Q77</f>
        <v>400</v>
      </c>
      <c r="R76" s="153">
        <f t="shared" si="136"/>
        <v>3000</v>
      </c>
      <c r="S76" s="153">
        <f t="shared" si="136"/>
        <v>400</v>
      </c>
      <c r="T76" s="83">
        <f t="shared" si="82"/>
        <v>13576</v>
      </c>
      <c r="U76" s="83">
        <f t="shared" si="82"/>
        <v>800</v>
      </c>
      <c r="V76" s="153">
        <f t="shared" ref="V76:X76" si="137">V77</f>
        <v>400</v>
      </c>
      <c r="W76" s="153">
        <f t="shared" si="137"/>
        <v>3000</v>
      </c>
      <c r="X76" s="153">
        <f t="shared" si="137"/>
        <v>400</v>
      </c>
      <c r="Y76" s="83">
        <f t="shared" si="114"/>
        <v>3800</v>
      </c>
      <c r="Z76" s="83">
        <f t="shared" si="114"/>
        <v>800</v>
      </c>
      <c r="AA76" s="153">
        <f t="shared" ref="AA76:AC76" si="138">AA77</f>
        <v>400</v>
      </c>
      <c r="AB76" s="234">
        <f t="shared" si="138"/>
        <v>0</v>
      </c>
      <c r="AC76" s="153">
        <f t="shared" si="138"/>
        <v>400</v>
      </c>
      <c r="AD76" s="231">
        <f t="shared" si="115"/>
        <v>800</v>
      </c>
      <c r="AE76" s="83">
        <f t="shared" si="115"/>
        <v>800</v>
      </c>
    </row>
    <row r="77" spans="1:31" ht="20.25" customHeight="1" x14ac:dyDescent="0.25">
      <c r="A77" s="158"/>
      <c r="B77" s="87"/>
      <c r="C77" s="87"/>
      <c r="D77" s="88">
        <v>32229</v>
      </c>
      <c r="E77" s="89" t="s">
        <v>83</v>
      </c>
      <c r="F77" s="157">
        <v>3000</v>
      </c>
      <c r="G77" s="100">
        <v>400</v>
      </c>
      <c r="H77" s="155">
        <v>3000</v>
      </c>
      <c r="I77" s="100">
        <v>400</v>
      </c>
      <c r="J77" s="101">
        <v>400</v>
      </c>
      <c r="K77" s="137">
        <v>400</v>
      </c>
      <c r="L77" s="137">
        <f t="shared" si="84"/>
        <v>800</v>
      </c>
      <c r="M77" s="124">
        <f t="shared" si="89"/>
        <v>800</v>
      </c>
      <c r="N77" s="262">
        <v>5288</v>
      </c>
      <c r="O77" s="157">
        <v>5288</v>
      </c>
      <c r="P77" s="92">
        <f t="shared" si="121"/>
        <v>10576</v>
      </c>
      <c r="Q77" s="100">
        <v>400</v>
      </c>
      <c r="R77" s="155">
        <v>3000</v>
      </c>
      <c r="S77" s="100">
        <v>400</v>
      </c>
      <c r="T77" s="137">
        <f t="shared" si="82"/>
        <v>13576</v>
      </c>
      <c r="U77" s="137">
        <f t="shared" si="82"/>
        <v>800</v>
      </c>
      <c r="V77" s="100">
        <f>G77</f>
        <v>400</v>
      </c>
      <c r="W77" s="155">
        <v>3000</v>
      </c>
      <c r="X77" s="100">
        <f>K77</f>
        <v>400</v>
      </c>
      <c r="Y77" s="137">
        <f t="shared" si="114"/>
        <v>3800</v>
      </c>
      <c r="Z77" s="137">
        <f t="shared" si="114"/>
        <v>800</v>
      </c>
      <c r="AA77" s="353">
        <f>V77</f>
        <v>400</v>
      </c>
      <c r="AB77" s="337"/>
      <c r="AC77" s="353">
        <f>X77</f>
        <v>400</v>
      </c>
      <c r="AD77" s="331">
        <f t="shared" si="115"/>
        <v>800</v>
      </c>
      <c r="AE77" s="361">
        <f t="shared" si="115"/>
        <v>800</v>
      </c>
    </row>
    <row r="78" spans="1:31" ht="20.25" customHeight="1" x14ac:dyDescent="0.25">
      <c r="A78" s="143"/>
      <c r="B78" s="119"/>
      <c r="C78" s="119">
        <v>3223</v>
      </c>
      <c r="D78" s="119"/>
      <c r="E78" s="120" t="s">
        <v>84</v>
      </c>
      <c r="F78" s="153">
        <f>SUM(F79:F81)</f>
        <v>80000</v>
      </c>
      <c r="G78" s="153">
        <f t="shared" ref="G78:K78" si="139">SUM(G79:G81)</f>
        <v>11000</v>
      </c>
      <c r="H78" s="153">
        <f t="shared" si="139"/>
        <v>57000</v>
      </c>
      <c r="I78" s="153">
        <f t="shared" si="139"/>
        <v>7600</v>
      </c>
      <c r="J78" s="234">
        <f t="shared" si="139"/>
        <v>7600</v>
      </c>
      <c r="K78" s="153">
        <f t="shared" si="139"/>
        <v>7500</v>
      </c>
      <c r="L78" s="83">
        <f t="shared" si="84"/>
        <v>18600</v>
      </c>
      <c r="M78" s="355">
        <f t="shared" si="89"/>
        <v>18500</v>
      </c>
      <c r="N78" s="261">
        <f>SUM(N79:N81)</f>
        <v>48883.42</v>
      </c>
      <c r="O78" s="154">
        <f>SUM(O79:O81)</f>
        <v>37514.899999999994</v>
      </c>
      <c r="P78" s="85">
        <f t="shared" si="121"/>
        <v>86398.319999999992</v>
      </c>
      <c r="Q78" s="153">
        <f t="shared" ref="Q78:S78" si="140">SUM(Q79:Q81)</f>
        <v>11900</v>
      </c>
      <c r="R78" s="153">
        <f t="shared" si="140"/>
        <v>57000</v>
      </c>
      <c r="S78" s="153">
        <f t="shared" si="140"/>
        <v>7600</v>
      </c>
      <c r="T78" s="83">
        <f t="shared" si="82"/>
        <v>143398.32</v>
      </c>
      <c r="U78" s="83">
        <f t="shared" si="82"/>
        <v>19500</v>
      </c>
      <c r="V78" s="153">
        <f t="shared" ref="V78:X78" si="141">SUM(V79:V81)</f>
        <v>12200</v>
      </c>
      <c r="W78" s="153">
        <f t="shared" si="141"/>
        <v>57000</v>
      </c>
      <c r="X78" s="153">
        <f t="shared" si="141"/>
        <v>7500</v>
      </c>
      <c r="Y78" s="83">
        <f t="shared" si="114"/>
        <v>76500</v>
      </c>
      <c r="Z78" s="83">
        <f t="shared" si="114"/>
        <v>19700</v>
      </c>
      <c r="AA78" s="153">
        <f t="shared" ref="AA78:AC78" si="142">SUM(AA79:AA81)</f>
        <v>12300</v>
      </c>
      <c r="AB78" s="234">
        <f t="shared" si="142"/>
        <v>0</v>
      </c>
      <c r="AC78" s="153">
        <f t="shared" si="142"/>
        <v>7500</v>
      </c>
      <c r="AD78" s="231">
        <f t="shared" si="115"/>
        <v>19700</v>
      </c>
      <c r="AE78" s="83">
        <f t="shared" si="115"/>
        <v>19800</v>
      </c>
    </row>
    <row r="79" spans="1:31" ht="20.25" customHeight="1" x14ac:dyDescent="0.25">
      <c r="A79" s="86"/>
      <c r="B79" s="88"/>
      <c r="C79" s="88"/>
      <c r="D79" s="88">
        <v>32231</v>
      </c>
      <c r="E79" s="89" t="s">
        <v>85</v>
      </c>
      <c r="F79" s="146">
        <v>30000</v>
      </c>
      <c r="G79" s="100">
        <v>4000</v>
      </c>
      <c r="H79" s="155">
        <v>30000</v>
      </c>
      <c r="I79" s="100">
        <v>4000</v>
      </c>
      <c r="J79" s="101">
        <v>4000</v>
      </c>
      <c r="K79" s="124">
        <v>4000</v>
      </c>
      <c r="L79" s="92">
        <f t="shared" si="84"/>
        <v>8000</v>
      </c>
      <c r="M79" s="124">
        <f t="shared" si="89"/>
        <v>8000</v>
      </c>
      <c r="N79" s="260">
        <v>17363.830000000002</v>
      </c>
      <c r="O79" s="157">
        <v>19602.490000000002</v>
      </c>
      <c r="P79" s="92">
        <f t="shared" si="121"/>
        <v>36966.320000000007</v>
      </c>
      <c r="Q79" s="100">
        <v>5000</v>
      </c>
      <c r="R79" s="155">
        <v>30000</v>
      </c>
      <c r="S79" s="100">
        <v>4000</v>
      </c>
      <c r="T79" s="92">
        <f t="shared" si="82"/>
        <v>66966.320000000007</v>
      </c>
      <c r="U79" s="92">
        <f t="shared" si="82"/>
        <v>9000</v>
      </c>
      <c r="V79" s="100">
        <v>4500</v>
      </c>
      <c r="W79" s="155">
        <v>30000</v>
      </c>
      <c r="X79" s="100">
        <f>K79</f>
        <v>4000</v>
      </c>
      <c r="Y79" s="92">
        <f t="shared" si="114"/>
        <v>39000</v>
      </c>
      <c r="Z79" s="92">
        <f t="shared" si="114"/>
        <v>8500</v>
      </c>
      <c r="AA79" s="353">
        <f>V79</f>
        <v>4500</v>
      </c>
      <c r="AB79" s="337"/>
      <c r="AC79" s="353">
        <f>X79</f>
        <v>4000</v>
      </c>
      <c r="AD79" s="232">
        <f t="shared" si="115"/>
        <v>8500</v>
      </c>
      <c r="AE79" s="92">
        <f t="shared" si="115"/>
        <v>8500</v>
      </c>
    </row>
    <row r="80" spans="1:31" ht="20.25" customHeight="1" x14ac:dyDescent="0.25">
      <c r="A80" s="86"/>
      <c r="B80" s="88"/>
      <c r="C80" s="88"/>
      <c r="D80" s="88">
        <v>32232</v>
      </c>
      <c r="E80" s="89" t="s">
        <v>86</v>
      </c>
      <c r="F80" s="146">
        <v>45000</v>
      </c>
      <c r="G80" s="100">
        <v>6000</v>
      </c>
      <c r="H80" s="155">
        <v>20000</v>
      </c>
      <c r="I80" s="100">
        <v>2600</v>
      </c>
      <c r="J80" s="101">
        <v>2600</v>
      </c>
      <c r="K80" s="124">
        <v>3000</v>
      </c>
      <c r="L80" s="92">
        <f t="shared" si="84"/>
        <v>8600</v>
      </c>
      <c r="M80" s="124">
        <f t="shared" si="89"/>
        <v>9000</v>
      </c>
      <c r="N80" s="260">
        <v>28916.06</v>
      </c>
      <c r="O80" s="157">
        <v>13498.68</v>
      </c>
      <c r="P80" s="92">
        <f t="shared" si="121"/>
        <v>42414.740000000005</v>
      </c>
      <c r="Q80" s="100">
        <v>6000</v>
      </c>
      <c r="R80" s="155">
        <v>20000</v>
      </c>
      <c r="S80" s="100">
        <v>2600</v>
      </c>
      <c r="T80" s="92">
        <f t="shared" si="82"/>
        <v>62414.740000000005</v>
      </c>
      <c r="U80" s="92">
        <f t="shared" si="82"/>
        <v>8600</v>
      </c>
      <c r="V80" s="100">
        <v>6500</v>
      </c>
      <c r="W80" s="155">
        <v>20000</v>
      </c>
      <c r="X80" s="100">
        <f>K80</f>
        <v>3000</v>
      </c>
      <c r="Y80" s="92">
        <f t="shared" ref="Y80:Z111" si="143">W80+U80</f>
        <v>28600</v>
      </c>
      <c r="Z80" s="92">
        <f t="shared" si="143"/>
        <v>9500</v>
      </c>
      <c r="AA80" s="353">
        <f>V80</f>
        <v>6500</v>
      </c>
      <c r="AB80" s="337"/>
      <c r="AC80" s="353">
        <f>X80</f>
        <v>3000</v>
      </c>
      <c r="AD80" s="232">
        <f t="shared" si="115"/>
        <v>9500</v>
      </c>
      <c r="AE80" s="92">
        <f t="shared" si="115"/>
        <v>9500</v>
      </c>
    </row>
    <row r="81" spans="1:31" ht="20.25" customHeight="1" x14ac:dyDescent="0.25">
      <c r="A81" s="86"/>
      <c r="B81" s="88"/>
      <c r="C81" s="88"/>
      <c r="D81" s="88">
        <v>32234</v>
      </c>
      <c r="E81" s="89" t="s">
        <v>87</v>
      </c>
      <c r="F81" s="146">
        <v>5000</v>
      </c>
      <c r="G81" s="100">
        <v>1000</v>
      </c>
      <c r="H81" s="155">
        <v>7000</v>
      </c>
      <c r="I81" s="100">
        <v>1000</v>
      </c>
      <c r="J81" s="101">
        <v>1000</v>
      </c>
      <c r="K81" s="124">
        <v>500</v>
      </c>
      <c r="L81" s="92">
        <f t="shared" si="84"/>
        <v>2000</v>
      </c>
      <c r="M81" s="124">
        <f t="shared" si="89"/>
        <v>1500</v>
      </c>
      <c r="N81" s="260">
        <v>2603.5300000000002</v>
      </c>
      <c r="O81" s="157">
        <v>4413.7299999999996</v>
      </c>
      <c r="P81" s="92">
        <f t="shared" si="121"/>
        <v>7017.26</v>
      </c>
      <c r="Q81" s="101">
        <v>900</v>
      </c>
      <c r="R81" s="155">
        <v>7000</v>
      </c>
      <c r="S81" s="100">
        <v>1000</v>
      </c>
      <c r="T81" s="92">
        <f t="shared" si="82"/>
        <v>14017.26</v>
      </c>
      <c r="U81" s="92">
        <f t="shared" si="82"/>
        <v>1900</v>
      </c>
      <c r="V81" s="101">
        <v>1200</v>
      </c>
      <c r="W81" s="155">
        <v>7000</v>
      </c>
      <c r="X81" s="100">
        <f>K81</f>
        <v>500</v>
      </c>
      <c r="Y81" s="92">
        <f t="shared" si="143"/>
        <v>8900</v>
      </c>
      <c r="Z81" s="92">
        <f t="shared" si="143"/>
        <v>1700</v>
      </c>
      <c r="AA81" s="353">
        <v>1300</v>
      </c>
      <c r="AB81" s="337"/>
      <c r="AC81" s="353">
        <f>X81</f>
        <v>500</v>
      </c>
      <c r="AD81" s="232">
        <f t="shared" si="115"/>
        <v>1700</v>
      </c>
      <c r="AE81" s="92">
        <f t="shared" si="115"/>
        <v>1800</v>
      </c>
    </row>
    <row r="82" spans="1:31" ht="20.25" customHeight="1" x14ac:dyDescent="0.25">
      <c r="A82" s="143"/>
      <c r="B82" s="119"/>
      <c r="C82" s="119">
        <v>3224</v>
      </c>
      <c r="D82" s="119"/>
      <c r="E82" s="120" t="s">
        <v>88</v>
      </c>
      <c r="F82" s="153">
        <f>SUM(F83:F84)</f>
        <v>3000</v>
      </c>
      <c r="G82" s="153">
        <f t="shared" ref="G82:K82" si="144">SUM(G83:G84)</f>
        <v>400</v>
      </c>
      <c r="H82" s="153">
        <f t="shared" si="144"/>
        <v>0</v>
      </c>
      <c r="I82" s="153">
        <f t="shared" si="144"/>
        <v>0</v>
      </c>
      <c r="J82" s="234">
        <f t="shared" si="144"/>
        <v>0</v>
      </c>
      <c r="K82" s="153">
        <f t="shared" si="144"/>
        <v>100</v>
      </c>
      <c r="L82" s="83">
        <f t="shared" si="84"/>
        <v>400</v>
      </c>
      <c r="M82" s="355">
        <f t="shared" si="89"/>
        <v>500</v>
      </c>
      <c r="N82" s="261">
        <f>SUM(N83:N84)</f>
        <v>0</v>
      </c>
      <c r="O82" s="154">
        <f>SUM(O83:O84)</f>
        <v>0</v>
      </c>
      <c r="P82" s="85">
        <f t="shared" si="121"/>
        <v>0</v>
      </c>
      <c r="Q82" s="153">
        <f t="shared" ref="Q82:S82" si="145">SUM(Q83:Q84)</f>
        <v>400</v>
      </c>
      <c r="R82" s="153">
        <f t="shared" si="145"/>
        <v>0</v>
      </c>
      <c r="S82" s="153">
        <f t="shared" si="145"/>
        <v>0</v>
      </c>
      <c r="T82" s="83">
        <f t="shared" ref="T82:U113" si="146">R82+P82</f>
        <v>0</v>
      </c>
      <c r="U82" s="83">
        <f t="shared" si="146"/>
        <v>400</v>
      </c>
      <c r="V82" s="153">
        <f t="shared" ref="V82:X82" si="147">SUM(V83:V84)</f>
        <v>400</v>
      </c>
      <c r="W82" s="153">
        <f t="shared" si="147"/>
        <v>0</v>
      </c>
      <c r="X82" s="153">
        <f t="shared" si="147"/>
        <v>100</v>
      </c>
      <c r="Y82" s="83">
        <f t="shared" si="143"/>
        <v>400</v>
      </c>
      <c r="Z82" s="83">
        <f t="shared" si="143"/>
        <v>500</v>
      </c>
      <c r="AA82" s="153">
        <f t="shared" ref="AA82:AC82" si="148">SUM(AA83:AA84)</f>
        <v>400</v>
      </c>
      <c r="AB82" s="234">
        <f t="shared" si="148"/>
        <v>0</v>
      </c>
      <c r="AC82" s="153">
        <f t="shared" si="148"/>
        <v>100</v>
      </c>
      <c r="AD82" s="231">
        <f t="shared" si="115"/>
        <v>500</v>
      </c>
      <c r="AE82" s="83">
        <f t="shared" si="115"/>
        <v>500</v>
      </c>
    </row>
    <row r="83" spans="1:31" ht="27.75" customHeight="1" x14ac:dyDescent="0.25">
      <c r="A83" s="86"/>
      <c r="B83" s="88"/>
      <c r="C83" s="88"/>
      <c r="D83" s="88">
        <v>32242</v>
      </c>
      <c r="E83" s="89" t="s">
        <v>89</v>
      </c>
      <c r="F83" s="146">
        <v>2000</v>
      </c>
      <c r="G83" s="100">
        <v>200</v>
      </c>
      <c r="H83" s="155"/>
      <c r="I83" s="100">
        <f t="shared" ref="I83:J84" si="149">H83/7.5345</f>
        <v>0</v>
      </c>
      <c r="J83" s="101">
        <f t="shared" si="149"/>
        <v>0</v>
      </c>
      <c r="K83" s="124">
        <v>50</v>
      </c>
      <c r="L83" s="92">
        <f t="shared" si="84"/>
        <v>200</v>
      </c>
      <c r="M83" s="124">
        <f t="shared" si="89"/>
        <v>250</v>
      </c>
      <c r="N83" s="260"/>
      <c r="O83" s="157"/>
      <c r="P83" s="92">
        <f t="shared" si="121"/>
        <v>0</v>
      </c>
      <c r="Q83" s="100">
        <v>200</v>
      </c>
      <c r="R83" s="155"/>
      <c r="S83" s="100">
        <f t="shared" ref="S83:S84" si="150">R83/7.5345</f>
        <v>0</v>
      </c>
      <c r="T83" s="92">
        <f t="shared" si="146"/>
        <v>0</v>
      </c>
      <c r="U83" s="92">
        <f t="shared" si="146"/>
        <v>200</v>
      </c>
      <c r="V83" s="100">
        <f>G83</f>
        <v>200</v>
      </c>
      <c r="W83" s="155"/>
      <c r="X83" s="100">
        <f>K83</f>
        <v>50</v>
      </c>
      <c r="Y83" s="92">
        <f t="shared" si="143"/>
        <v>200</v>
      </c>
      <c r="Z83" s="92">
        <f t="shared" si="143"/>
        <v>250</v>
      </c>
      <c r="AA83" s="353">
        <f>V83</f>
        <v>200</v>
      </c>
      <c r="AB83" s="337"/>
      <c r="AC83" s="353">
        <f>X83</f>
        <v>50</v>
      </c>
      <c r="AD83" s="232">
        <f t="shared" si="115"/>
        <v>250</v>
      </c>
      <c r="AE83" s="92">
        <f t="shared" si="115"/>
        <v>250</v>
      </c>
    </row>
    <row r="84" spans="1:31" ht="36" customHeight="1" x14ac:dyDescent="0.25">
      <c r="A84" s="86"/>
      <c r="B84" s="88"/>
      <c r="C84" s="88"/>
      <c r="D84" s="88">
        <v>32243</v>
      </c>
      <c r="E84" s="89" t="s">
        <v>90</v>
      </c>
      <c r="F84" s="146">
        <v>1000</v>
      </c>
      <c r="G84" s="100">
        <v>200</v>
      </c>
      <c r="H84" s="155"/>
      <c r="I84" s="100">
        <f t="shared" si="149"/>
        <v>0</v>
      </c>
      <c r="J84" s="101">
        <f t="shared" si="149"/>
        <v>0</v>
      </c>
      <c r="K84" s="124">
        <v>50</v>
      </c>
      <c r="L84" s="92">
        <f t="shared" si="84"/>
        <v>200</v>
      </c>
      <c r="M84" s="124">
        <f t="shared" si="89"/>
        <v>250</v>
      </c>
      <c r="N84" s="260"/>
      <c r="O84" s="157"/>
      <c r="P84" s="92">
        <f t="shared" si="121"/>
        <v>0</v>
      </c>
      <c r="Q84" s="100">
        <v>200</v>
      </c>
      <c r="R84" s="155"/>
      <c r="S84" s="100">
        <f t="shared" si="150"/>
        <v>0</v>
      </c>
      <c r="T84" s="92">
        <f t="shared" si="146"/>
        <v>0</v>
      </c>
      <c r="U84" s="92">
        <f t="shared" si="146"/>
        <v>200</v>
      </c>
      <c r="V84" s="100">
        <f>G84</f>
        <v>200</v>
      </c>
      <c r="W84" s="155"/>
      <c r="X84" s="100">
        <f>K84</f>
        <v>50</v>
      </c>
      <c r="Y84" s="92">
        <f t="shared" si="143"/>
        <v>200</v>
      </c>
      <c r="Z84" s="92">
        <f t="shared" si="143"/>
        <v>250</v>
      </c>
      <c r="AA84" s="353">
        <f>V84</f>
        <v>200</v>
      </c>
      <c r="AB84" s="337"/>
      <c r="AC84" s="353">
        <f>X84</f>
        <v>50</v>
      </c>
      <c r="AD84" s="232">
        <f t="shared" si="115"/>
        <v>250</v>
      </c>
      <c r="AE84" s="92">
        <f t="shared" si="115"/>
        <v>250</v>
      </c>
    </row>
    <row r="85" spans="1:31" ht="20.25" customHeight="1" x14ac:dyDescent="0.25">
      <c r="A85" s="143"/>
      <c r="B85" s="119"/>
      <c r="C85" s="119">
        <v>3225</v>
      </c>
      <c r="D85" s="119"/>
      <c r="E85" s="120" t="s">
        <v>91</v>
      </c>
      <c r="F85" s="153">
        <f>SUM(F86:F87)</f>
        <v>1500</v>
      </c>
      <c r="G85" s="153">
        <f t="shared" ref="G85:K85" si="151">SUM(G86:G87)</f>
        <v>200</v>
      </c>
      <c r="H85" s="153">
        <f t="shared" si="151"/>
        <v>0</v>
      </c>
      <c r="I85" s="153">
        <f t="shared" si="151"/>
        <v>0</v>
      </c>
      <c r="J85" s="234">
        <f t="shared" si="151"/>
        <v>0</v>
      </c>
      <c r="K85" s="153">
        <f t="shared" si="151"/>
        <v>0</v>
      </c>
      <c r="L85" s="83">
        <f t="shared" si="84"/>
        <v>200</v>
      </c>
      <c r="M85" s="355">
        <f t="shared" si="89"/>
        <v>200</v>
      </c>
      <c r="N85" s="261">
        <f>SUM(N86:N87)</f>
        <v>319.25</v>
      </c>
      <c r="O85" s="154">
        <f>SUM(O86:O87)</f>
        <v>0</v>
      </c>
      <c r="P85" s="85">
        <f t="shared" si="121"/>
        <v>319.25</v>
      </c>
      <c r="Q85" s="153">
        <f t="shared" ref="Q85:S85" si="152">SUM(Q86:Q87)</f>
        <v>200</v>
      </c>
      <c r="R85" s="153">
        <f t="shared" si="152"/>
        <v>0</v>
      </c>
      <c r="S85" s="153">
        <f t="shared" si="152"/>
        <v>0</v>
      </c>
      <c r="T85" s="83">
        <f t="shared" si="146"/>
        <v>319.25</v>
      </c>
      <c r="U85" s="83">
        <f t="shared" si="146"/>
        <v>200</v>
      </c>
      <c r="V85" s="153">
        <f t="shared" ref="V85:X85" si="153">SUM(V86:V87)</f>
        <v>200</v>
      </c>
      <c r="W85" s="153">
        <f t="shared" si="153"/>
        <v>0</v>
      </c>
      <c r="X85" s="153">
        <f t="shared" si="153"/>
        <v>0</v>
      </c>
      <c r="Y85" s="83">
        <f t="shared" si="143"/>
        <v>200</v>
      </c>
      <c r="Z85" s="83">
        <f t="shared" si="143"/>
        <v>200</v>
      </c>
      <c r="AA85" s="153">
        <f t="shared" ref="AA85:AC85" si="154">SUM(AA86:AA87)</f>
        <v>200</v>
      </c>
      <c r="AB85" s="234">
        <f t="shared" si="154"/>
        <v>0</v>
      </c>
      <c r="AC85" s="153">
        <f t="shared" si="154"/>
        <v>0</v>
      </c>
      <c r="AD85" s="231">
        <f t="shared" si="115"/>
        <v>200</v>
      </c>
      <c r="AE85" s="83">
        <f t="shared" si="115"/>
        <v>200</v>
      </c>
    </row>
    <row r="86" spans="1:31" ht="20.25" customHeight="1" x14ac:dyDescent="0.25">
      <c r="A86" s="86"/>
      <c r="B86" s="88"/>
      <c r="C86" s="88"/>
      <c r="D86" s="88">
        <v>32251</v>
      </c>
      <c r="E86" s="89" t="s">
        <v>92</v>
      </c>
      <c r="F86" s="146">
        <v>1500</v>
      </c>
      <c r="G86" s="100">
        <v>200</v>
      </c>
      <c r="H86" s="155"/>
      <c r="I86" s="100">
        <f t="shared" ref="I86:J87" si="155">H86/7.5345</f>
        <v>0</v>
      </c>
      <c r="J86" s="101">
        <f t="shared" si="155"/>
        <v>0</v>
      </c>
      <c r="K86" s="124">
        <v>0</v>
      </c>
      <c r="L86" s="92">
        <f t="shared" si="84"/>
        <v>200</v>
      </c>
      <c r="M86" s="124">
        <f t="shared" si="89"/>
        <v>200</v>
      </c>
      <c r="N86" s="260">
        <v>319.25</v>
      </c>
      <c r="O86" s="157"/>
      <c r="P86" s="92">
        <f t="shared" si="121"/>
        <v>319.25</v>
      </c>
      <c r="Q86" s="100">
        <v>200</v>
      </c>
      <c r="R86" s="155"/>
      <c r="S86" s="100">
        <f t="shared" ref="S86:S87" si="156">R86/7.5345</f>
        <v>0</v>
      </c>
      <c r="T86" s="92">
        <f t="shared" si="146"/>
        <v>319.25</v>
      </c>
      <c r="U86" s="92">
        <f t="shared" si="146"/>
        <v>200</v>
      </c>
      <c r="V86" s="100">
        <f>G86</f>
        <v>200</v>
      </c>
      <c r="W86" s="155"/>
      <c r="X86" s="100">
        <f>K86</f>
        <v>0</v>
      </c>
      <c r="Y86" s="92">
        <f t="shared" si="143"/>
        <v>200</v>
      </c>
      <c r="Z86" s="92">
        <f t="shared" si="143"/>
        <v>200</v>
      </c>
      <c r="AA86" s="353">
        <f>V86</f>
        <v>200</v>
      </c>
      <c r="AB86" s="337"/>
      <c r="AC86" s="353">
        <f>X86</f>
        <v>0</v>
      </c>
      <c r="AD86" s="232">
        <f t="shared" si="115"/>
        <v>200</v>
      </c>
      <c r="AE86" s="92">
        <f t="shared" si="115"/>
        <v>200</v>
      </c>
    </row>
    <row r="87" spans="1:31" ht="20.25" customHeight="1" x14ac:dyDescent="0.25">
      <c r="A87" s="86"/>
      <c r="B87" s="88"/>
      <c r="C87" s="88"/>
      <c r="D87" s="88">
        <v>32252</v>
      </c>
      <c r="E87" s="89" t="s">
        <v>93</v>
      </c>
      <c r="F87" s="146">
        <v>0</v>
      </c>
      <c r="G87" s="100">
        <f t="shared" ref="G87" si="157">F87/7.5345</f>
        <v>0</v>
      </c>
      <c r="H87" s="155">
        <v>0</v>
      </c>
      <c r="I87" s="100">
        <f t="shared" si="155"/>
        <v>0</v>
      </c>
      <c r="J87" s="101">
        <f t="shared" si="155"/>
        <v>0</v>
      </c>
      <c r="K87" s="92">
        <v>0</v>
      </c>
      <c r="L87" s="92">
        <f t="shared" si="84"/>
        <v>0</v>
      </c>
      <c r="M87" s="124">
        <f t="shared" si="89"/>
        <v>0</v>
      </c>
      <c r="N87" s="260"/>
      <c r="O87" s="157"/>
      <c r="P87" s="92">
        <f t="shared" si="121"/>
        <v>0</v>
      </c>
      <c r="Q87" s="100">
        <f>P87/7.5345</f>
        <v>0</v>
      </c>
      <c r="R87" s="155">
        <v>0</v>
      </c>
      <c r="S87" s="100">
        <f t="shared" si="156"/>
        <v>0</v>
      </c>
      <c r="T87" s="92">
        <f t="shared" si="146"/>
        <v>0</v>
      </c>
      <c r="U87" s="92">
        <f t="shared" si="146"/>
        <v>0</v>
      </c>
      <c r="V87" s="100">
        <f>G87</f>
        <v>0</v>
      </c>
      <c r="W87" s="155">
        <v>0</v>
      </c>
      <c r="X87" s="100">
        <f>K87</f>
        <v>0</v>
      </c>
      <c r="Y87" s="92">
        <f t="shared" si="143"/>
        <v>0</v>
      </c>
      <c r="Z87" s="92">
        <f t="shared" si="143"/>
        <v>0</v>
      </c>
      <c r="AA87" s="353">
        <f>V87</f>
        <v>0</v>
      </c>
      <c r="AB87" s="337"/>
      <c r="AC87" s="353">
        <f>X87</f>
        <v>0</v>
      </c>
      <c r="AD87" s="232">
        <f t="shared" si="115"/>
        <v>0</v>
      </c>
      <c r="AE87" s="92">
        <f t="shared" si="115"/>
        <v>0</v>
      </c>
    </row>
    <row r="88" spans="1:31" ht="20.25" customHeight="1" x14ac:dyDescent="0.25">
      <c r="A88" s="143"/>
      <c r="B88" s="119"/>
      <c r="C88" s="119">
        <v>3227</v>
      </c>
      <c r="D88" s="119"/>
      <c r="E88" s="120" t="s">
        <v>94</v>
      </c>
      <c r="F88" s="153">
        <f>SUM(F89)</f>
        <v>2500</v>
      </c>
      <c r="G88" s="153">
        <f t="shared" ref="G88:K88" si="158">SUM(G89)</f>
        <v>500</v>
      </c>
      <c r="H88" s="153">
        <f t="shared" si="158"/>
        <v>2000</v>
      </c>
      <c r="I88" s="153">
        <f t="shared" si="158"/>
        <v>300</v>
      </c>
      <c r="J88" s="234">
        <f t="shared" si="158"/>
        <v>300</v>
      </c>
      <c r="K88" s="153">
        <f t="shared" si="158"/>
        <v>500</v>
      </c>
      <c r="L88" s="83">
        <f t="shared" si="84"/>
        <v>800</v>
      </c>
      <c r="M88" s="355">
        <f t="shared" si="89"/>
        <v>1000</v>
      </c>
      <c r="N88" s="261">
        <f>SUM(N89)</f>
        <v>1306.25</v>
      </c>
      <c r="O88" s="154">
        <f>SUM(O89)</f>
        <v>268.75</v>
      </c>
      <c r="P88" s="85">
        <f t="shared" si="121"/>
        <v>1575</v>
      </c>
      <c r="Q88" s="153">
        <f t="shared" ref="Q88:S88" si="159">SUM(Q89)</f>
        <v>300</v>
      </c>
      <c r="R88" s="153">
        <f t="shared" si="159"/>
        <v>2000</v>
      </c>
      <c r="S88" s="153">
        <f t="shared" si="159"/>
        <v>300</v>
      </c>
      <c r="T88" s="83">
        <f t="shared" si="146"/>
        <v>3575</v>
      </c>
      <c r="U88" s="83">
        <f t="shared" si="146"/>
        <v>600</v>
      </c>
      <c r="V88" s="153">
        <f t="shared" ref="V88:X88" si="160">SUM(V89)</f>
        <v>500</v>
      </c>
      <c r="W88" s="153">
        <f t="shared" si="160"/>
        <v>2000</v>
      </c>
      <c r="X88" s="153">
        <f t="shared" si="160"/>
        <v>500</v>
      </c>
      <c r="Y88" s="83">
        <f t="shared" si="143"/>
        <v>2600</v>
      </c>
      <c r="Z88" s="83">
        <f t="shared" si="143"/>
        <v>1000</v>
      </c>
      <c r="AA88" s="153">
        <f t="shared" ref="AA88:AC88" si="161">SUM(AA89)</f>
        <v>500</v>
      </c>
      <c r="AB88" s="234">
        <f t="shared" si="161"/>
        <v>0</v>
      </c>
      <c r="AC88" s="153">
        <f t="shared" si="161"/>
        <v>500</v>
      </c>
      <c r="AD88" s="231">
        <f t="shared" si="115"/>
        <v>1000</v>
      </c>
      <c r="AE88" s="83">
        <f t="shared" si="115"/>
        <v>1000</v>
      </c>
    </row>
    <row r="89" spans="1:31" ht="20.25" customHeight="1" x14ac:dyDescent="0.25">
      <c r="A89" s="86"/>
      <c r="B89" s="88"/>
      <c r="C89" s="88"/>
      <c r="D89" s="88">
        <v>32271</v>
      </c>
      <c r="E89" s="89" t="s">
        <v>94</v>
      </c>
      <c r="F89" s="146">
        <v>2500</v>
      </c>
      <c r="G89" s="100">
        <v>500</v>
      </c>
      <c r="H89" s="155">
        <v>2000</v>
      </c>
      <c r="I89" s="100">
        <v>300</v>
      </c>
      <c r="J89" s="101">
        <v>300</v>
      </c>
      <c r="K89" s="124">
        <v>500</v>
      </c>
      <c r="L89" s="92">
        <f t="shared" si="84"/>
        <v>800</v>
      </c>
      <c r="M89" s="124">
        <f t="shared" si="89"/>
        <v>1000</v>
      </c>
      <c r="N89" s="260">
        <v>1306.25</v>
      </c>
      <c r="O89" s="157">
        <v>268.75</v>
      </c>
      <c r="P89" s="92">
        <f t="shared" si="121"/>
        <v>1575</v>
      </c>
      <c r="Q89" s="100">
        <v>300</v>
      </c>
      <c r="R89" s="155">
        <v>2000</v>
      </c>
      <c r="S89" s="100">
        <v>300</v>
      </c>
      <c r="T89" s="92">
        <f t="shared" si="146"/>
        <v>3575</v>
      </c>
      <c r="U89" s="92">
        <f t="shared" si="146"/>
        <v>600</v>
      </c>
      <c r="V89" s="100">
        <f>G89</f>
        <v>500</v>
      </c>
      <c r="W89" s="155">
        <v>2000</v>
      </c>
      <c r="X89" s="100">
        <f>K89</f>
        <v>500</v>
      </c>
      <c r="Y89" s="92">
        <f t="shared" si="143"/>
        <v>2600</v>
      </c>
      <c r="Z89" s="92">
        <f t="shared" si="143"/>
        <v>1000</v>
      </c>
      <c r="AA89" s="353">
        <f>V89</f>
        <v>500</v>
      </c>
      <c r="AB89" s="337"/>
      <c r="AC89" s="353">
        <f>X89</f>
        <v>500</v>
      </c>
      <c r="AD89" s="232">
        <f t="shared" si="115"/>
        <v>1000</v>
      </c>
      <c r="AE89" s="92">
        <f t="shared" si="115"/>
        <v>1000</v>
      </c>
    </row>
    <row r="90" spans="1:31" ht="20.25" customHeight="1" x14ac:dyDescent="0.25">
      <c r="A90" s="104"/>
      <c r="B90" s="70">
        <v>323</v>
      </c>
      <c r="C90" s="70"/>
      <c r="D90" s="70"/>
      <c r="E90" s="72" t="s">
        <v>95</v>
      </c>
      <c r="F90" s="161">
        <f>F91+F96+F100+F103+F110+F113+F116+F121+F125</f>
        <v>798500</v>
      </c>
      <c r="G90" s="161">
        <f t="shared" ref="G90:K90" si="162">G91+G96+G100+G103+G110+G113+G116+G121+G125</f>
        <v>116000</v>
      </c>
      <c r="H90" s="161">
        <f t="shared" si="162"/>
        <v>542500</v>
      </c>
      <c r="I90" s="161">
        <f t="shared" si="162"/>
        <v>72100</v>
      </c>
      <c r="J90" s="237">
        <f t="shared" si="162"/>
        <v>55300</v>
      </c>
      <c r="K90" s="161">
        <f t="shared" si="162"/>
        <v>52400</v>
      </c>
      <c r="L90" s="74">
        <f t="shared" si="84"/>
        <v>188100</v>
      </c>
      <c r="M90" s="356">
        <f t="shared" si="89"/>
        <v>168400</v>
      </c>
      <c r="N90" s="263">
        <f>N91+N96+N100+N103+N110+N113+N116+N121+N125</f>
        <v>534015.86</v>
      </c>
      <c r="O90" s="161">
        <f>O91+O96+O100+O103+O110+O113+O116+O121+O125</f>
        <v>327798.84999999998</v>
      </c>
      <c r="P90" s="76">
        <f t="shared" si="121"/>
        <v>861814.71</v>
      </c>
      <c r="Q90" s="161">
        <f t="shared" ref="Q90:S90" si="163">Q91+Q96+Q100+Q103+Q110+Q113+Q116+Q121+Q125</f>
        <v>99500</v>
      </c>
      <c r="R90" s="161">
        <f t="shared" si="163"/>
        <v>542500</v>
      </c>
      <c r="S90" s="161">
        <f t="shared" si="163"/>
        <v>68800</v>
      </c>
      <c r="T90" s="74">
        <f t="shared" si="146"/>
        <v>1404314.71</v>
      </c>
      <c r="U90" s="74">
        <f t="shared" si="146"/>
        <v>168300</v>
      </c>
      <c r="V90" s="161">
        <f t="shared" ref="V90:X90" si="164">V91+V96+V100+V103+V110+V113+V116+V121+V125</f>
        <v>117800</v>
      </c>
      <c r="W90" s="161">
        <f t="shared" si="164"/>
        <v>542500</v>
      </c>
      <c r="X90" s="161">
        <f t="shared" si="164"/>
        <v>54400</v>
      </c>
      <c r="Y90" s="74">
        <f t="shared" si="143"/>
        <v>710800</v>
      </c>
      <c r="Z90" s="74">
        <f t="shared" si="143"/>
        <v>172200</v>
      </c>
      <c r="AA90" s="161">
        <f t="shared" ref="AA90:AC90" si="165">AA91+AA96+AA100+AA103+AA110+AA113+AA116+AA121+AA125</f>
        <v>116300</v>
      </c>
      <c r="AB90" s="237">
        <f t="shared" si="165"/>
        <v>0</v>
      </c>
      <c r="AC90" s="161">
        <f t="shared" si="165"/>
        <v>56400</v>
      </c>
      <c r="AD90" s="325">
        <f t="shared" si="115"/>
        <v>172200</v>
      </c>
      <c r="AE90" s="74">
        <f t="shared" si="115"/>
        <v>172700</v>
      </c>
    </row>
    <row r="91" spans="1:31" ht="20.25" customHeight="1" x14ac:dyDescent="0.25">
      <c r="A91" s="143"/>
      <c r="B91" s="119"/>
      <c r="C91" s="119">
        <v>3231</v>
      </c>
      <c r="D91" s="119"/>
      <c r="E91" s="120" t="s">
        <v>96</v>
      </c>
      <c r="F91" s="153">
        <f>SUM(F92:F95)</f>
        <v>46000</v>
      </c>
      <c r="G91" s="153">
        <f t="shared" ref="G91:K91" si="166">SUM(G92:G95)</f>
        <v>5800</v>
      </c>
      <c r="H91" s="153">
        <f t="shared" si="166"/>
        <v>47000</v>
      </c>
      <c r="I91" s="153">
        <f t="shared" si="166"/>
        <v>6300</v>
      </c>
      <c r="J91" s="234">
        <f t="shared" si="166"/>
        <v>4300</v>
      </c>
      <c r="K91" s="153">
        <f t="shared" si="166"/>
        <v>2600</v>
      </c>
      <c r="L91" s="83">
        <f t="shared" si="84"/>
        <v>12100</v>
      </c>
      <c r="M91" s="355">
        <f t="shared" si="89"/>
        <v>8400</v>
      </c>
      <c r="N91" s="261">
        <f>SUM(N92:N95)</f>
        <v>30990.43</v>
      </c>
      <c r="O91" s="154">
        <f>SUM(O92:O95)</f>
        <v>27226.95</v>
      </c>
      <c r="P91" s="85">
        <f t="shared" si="121"/>
        <v>58217.380000000005</v>
      </c>
      <c r="Q91" s="153">
        <f t="shared" ref="Q91:S91" si="167">SUM(Q92:Q95)</f>
        <v>6100</v>
      </c>
      <c r="R91" s="153">
        <f t="shared" si="167"/>
        <v>47000</v>
      </c>
      <c r="S91" s="153">
        <f t="shared" si="167"/>
        <v>6300</v>
      </c>
      <c r="T91" s="83">
        <f t="shared" si="146"/>
        <v>105217.38</v>
      </c>
      <c r="U91" s="83">
        <f t="shared" si="146"/>
        <v>12400</v>
      </c>
      <c r="V91" s="153">
        <f t="shared" ref="V91:X91" si="168">SUM(V92:V95)</f>
        <v>6100</v>
      </c>
      <c r="W91" s="153">
        <f t="shared" si="168"/>
        <v>47000</v>
      </c>
      <c r="X91" s="153">
        <f t="shared" si="168"/>
        <v>2600</v>
      </c>
      <c r="Y91" s="83">
        <f t="shared" si="143"/>
        <v>59400</v>
      </c>
      <c r="Z91" s="83">
        <f t="shared" si="143"/>
        <v>8700</v>
      </c>
      <c r="AA91" s="153">
        <f t="shared" ref="AA91:AC91" si="169">SUM(AA92:AA95)</f>
        <v>6100</v>
      </c>
      <c r="AB91" s="234">
        <f t="shared" si="169"/>
        <v>0</v>
      </c>
      <c r="AC91" s="153">
        <f t="shared" si="169"/>
        <v>2600</v>
      </c>
      <c r="AD91" s="231">
        <f t="shared" si="115"/>
        <v>8700</v>
      </c>
      <c r="AE91" s="83">
        <f t="shared" si="115"/>
        <v>8700</v>
      </c>
    </row>
    <row r="92" spans="1:31" ht="20.25" customHeight="1" x14ac:dyDescent="0.25">
      <c r="A92" s="86"/>
      <c r="B92" s="88"/>
      <c r="C92" s="88"/>
      <c r="D92" s="88">
        <v>32311</v>
      </c>
      <c r="E92" s="89" t="s">
        <v>97</v>
      </c>
      <c r="F92" s="146">
        <v>15000</v>
      </c>
      <c r="G92" s="100">
        <v>2000</v>
      </c>
      <c r="H92" s="155">
        <v>12000</v>
      </c>
      <c r="I92" s="100">
        <v>1600</v>
      </c>
      <c r="J92" s="101">
        <f>1600-600</f>
        <v>1000</v>
      </c>
      <c r="K92" s="124">
        <v>1000</v>
      </c>
      <c r="L92" s="92">
        <f t="shared" si="84"/>
        <v>3600</v>
      </c>
      <c r="M92" s="124">
        <f t="shared" si="89"/>
        <v>3000</v>
      </c>
      <c r="N92" s="260">
        <v>13047.08</v>
      </c>
      <c r="O92" s="157">
        <v>11545.02</v>
      </c>
      <c r="P92" s="92">
        <f t="shared" si="121"/>
        <v>24592.1</v>
      </c>
      <c r="Q92" s="100">
        <v>2000</v>
      </c>
      <c r="R92" s="155">
        <v>12000</v>
      </c>
      <c r="S92" s="100">
        <v>1600</v>
      </c>
      <c r="T92" s="92">
        <f t="shared" si="146"/>
        <v>36592.1</v>
      </c>
      <c r="U92" s="92">
        <f t="shared" si="146"/>
        <v>3600</v>
      </c>
      <c r="V92" s="100">
        <f>G92*1.05</f>
        <v>2100</v>
      </c>
      <c r="W92" s="155">
        <v>12000</v>
      </c>
      <c r="X92" s="100">
        <f>K92</f>
        <v>1000</v>
      </c>
      <c r="Y92" s="92">
        <f t="shared" si="143"/>
        <v>15600</v>
      </c>
      <c r="Z92" s="92">
        <f t="shared" si="143"/>
        <v>3100</v>
      </c>
      <c r="AA92" s="353">
        <f>V92</f>
        <v>2100</v>
      </c>
      <c r="AB92" s="337"/>
      <c r="AC92" s="353">
        <f>X92</f>
        <v>1000</v>
      </c>
      <c r="AD92" s="232">
        <f t="shared" si="115"/>
        <v>3100</v>
      </c>
      <c r="AE92" s="92">
        <f t="shared" si="115"/>
        <v>3100</v>
      </c>
    </row>
    <row r="93" spans="1:31" ht="20.25" customHeight="1" x14ac:dyDescent="0.25">
      <c r="A93" s="86"/>
      <c r="B93" s="88"/>
      <c r="C93" s="88"/>
      <c r="D93" s="88">
        <v>32312</v>
      </c>
      <c r="E93" s="89" t="s">
        <v>98</v>
      </c>
      <c r="F93" s="146">
        <v>25000</v>
      </c>
      <c r="G93" s="100">
        <v>3000</v>
      </c>
      <c r="H93" s="155">
        <v>35000</v>
      </c>
      <c r="I93" s="100">
        <v>4700</v>
      </c>
      <c r="J93" s="101">
        <f>4700-1400</f>
        <v>3300</v>
      </c>
      <c r="K93" s="124">
        <v>1500</v>
      </c>
      <c r="L93" s="92">
        <f t="shared" si="84"/>
        <v>7700</v>
      </c>
      <c r="M93" s="124">
        <f t="shared" si="89"/>
        <v>4500</v>
      </c>
      <c r="N93" s="260">
        <v>15561.68</v>
      </c>
      <c r="O93" s="157">
        <v>15681.93</v>
      </c>
      <c r="P93" s="92">
        <f t="shared" si="121"/>
        <v>31243.61</v>
      </c>
      <c r="Q93" s="100">
        <v>3300</v>
      </c>
      <c r="R93" s="155">
        <v>35000</v>
      </c>
      <c r="S93" s="100">
        <v>4700</v>
      </c>
      <c r="T93" s="92">
        <f t="shared" si="146"/>
        <v>66243.61</v>
      </c>
      <c r="U93" s="92">
        <f t="shared" si="146"/>
        <v>8000</v>
      </c>
      <c r="V93" s="100">
        <f>G93*1.05</f>
        <v>3150</v>
      </c>
      <c r="W93" s="155">
        <v>35000</v>
      </c>
      <c r="X93" s="100">
        <f>K93</f>
        <v>1500</v>
      </c>
      <c r="Y93" s="92">
        <f t="shared" si="143"/>
        <v>43000</v>
      </c>
      <c r="Z93" s="92">
        <f t="shared" si="143"/>
        <v>4650</v>
      </c>
      <c r="AA93" s="353">
        <f>V93</f>
        <v>3150</v>
      </c>
      <c r="AB93" s="337"/>
      <c r="AC93" s="353">
        <f>X93</f>
        <v>1500</v>
      </c>
      <c r="AD93" s="232">
        <f t="shared" si="115"/>
        <v>4650</v>
      </c>
      <c r="AE93" s="92">
        <f t="shared" si="115"/>
        <v>4650</v>
      </c>
    </row>
    <row r="94" spans="1:31" ht="20.25" customHeight="1" x14ac:dyDescent="0.25">
      <c r="A94" s="86"/>
      <c r="B94" s="88"/>
      <c r="C94" s="88"/>
      <c r="D94" s="88">
        <v>32313</v>
      </c>
      <c r="E94" s="89" t="s">
        <v>99</v>
      </c>
      <c r="F94" s="146">
        <v>5000</v>
      </c>
      <c r="G94" s="100">
        <v>600</v>
      </c>
      <c r="H94" s="155"/>
      <c r="I94" s="100">
        <f t="shared" ref="I94:J95" si="170">H94/7.5345</f>
        <v>0</v>
      </c>
      <c r="J94" s="101">
        <f t="shared" si="170"/>
        <v>0</v>
      </c>
      <c r="K94" s="124">
        <v>0</v>
      </c>
      <c r="L94" s="92">
        <f t="shared" si="84"/>
        <v>600</v>
      </c>
      <c r="M94" s="124">
        <f t="shared" si="89"/>
        <v>600</v>
      </c>
      <c r="N94" s="260">
        <v>1891.37</v>
      </c>
      <c r="O94" s="157"/>
      <c r="P94" s="92">
        <f t="shared" si="121"/>
        <v>1891.37</v>
      </c>
      <c r="Q94" s="100">
        <v>600</v>
      </c>
      <c r="R94" s="155"/>
      <c r="S94" s="100">
        <f t="shared" ref="S94:S95" si="171">R94/7.5345</f>
        <v>0</v>
      </c>
      <c r="T94" s="92">
        <f t="shared" si="146"/>
        <v>1891.37</v>
      </c>
      <c r="U94" s="92">
        <f t="shared" si="146"/>
        <v>600</v>
      </c>
      <c r="V94" s="100">
        <v>650</v>
      </c>
      <c r="W94" s="155"/>
      <c r="X94" s="100">
        <f t="shared" ref="X94" si="172">W94/7.5345</f>
        <v>0</v>
      </c>
      <c r="Y94" s="92">
        <f t="shared" si="143"/>
        <v>600</v>
      </c>
      <c r="Z94" s="92">
        <f t="shared" si="143"/>
        <v>650</v>
      </c>
      <c r="AA94" s="353">
        <f>V94</f>
        <v>650</v>
      </c>
      <c r="AB94" s="337"/>
      <c r="AC94" s="353">
        <f>X94</f>
        <v>0</v>
      </c>
      <c r="AD94" s="232">
        <f t="shared" si="115"/>
        <v>650</v>
      </c>
      <c r="AE94" s="92">
        <f t="shared" si="115"/>
        <v>650</v>
      </c>
    </row>
    <row r="95" spans="1:31" ht="20.25" customHeight="1" x14ac:dyDescent="0.25">
      <c r="A95" s="86"/>
      <c r="B95" s="88"/>
      <c r="C95" s="88"/>
      <c r="D95" s="88">
        <v>32319</v>
      </c>
      <c r="E95" s="89" t="s">
        <v>100</v>
      </c>
      <c r="F95" s="146">
        <v>1000</v>
      </c>
      <c r="G95" s="100">
        <v>200</v>
      </c>
      <c r="H95" s="155"/>
      <c r="I95" s="100">
        <f t="shared" si="170"/>
        <v>0</v>
      </c>
      <c r="J95" s="101">
        <f t="shared" si="170"/>
        <v>0</v>
      </c>
      <c r="K95" s="124">
        <v>100</v>
      </c>
      <c r="L95" s="92">
        <f t="shared" si="84"/>
        <v>200</v>
      </c>
      <c r="M95" s="124">
        <f t="shared" si="89"/>
        <v>300</v>
      </c>
      <c r="N95" s="260">
        <v>490.3</v>
      </c>
      <c r="O95" s="157"/>
      <c r="P95" s="92">
        <f t="shared" si="121"/>
        <v>490.3</v>
      </c>
      <c r="Q95" s="100">
        <v>200</v>
      </c>
      <c r="R95" s="155"/>
      <c r="S95" s="100">
        <f t="shared" si="171"/>
        <v>0</v>
      </c>
      <c r="T95" s="92">
        <f t="shared" si="146"/>
        <v>490.3</v>
      </c>
      <c r="U95" s="92">
        <f t="shared" si="146"/>
        <v>200</v>
      </c>
      <c r="V95" s="100">
        <v>200</v>
      </c>
      <c r="W95" s="155"/>
      <c r="X95" s="100">
        <f>K95</f>
        <v>100</v>
      </c>
      <c r="Y95" s="92">
        <f t="shared" si="143"/>
        <v>200</v>
      </c>
      <c r="Z95" s="92">
        <f t="shared" si="143"/>
        <v>300</v>
      </c>
      <c r="AA95" s="353">
        <f>V95</f>
        <v>200</v>
      </c>
      <c r="AB95" s="337"/>
      <c r="AC95" s="353">
        <f>X95</f>
        <v>100</v>
      </c>
      <c r="AD95" s="232">
        <f t="shared" si="115"/>
        <v>300</v>
      </c>
      <c r="AE95" s="92">
        <f t="shared" si="115"/>
        <v>300</v>
      </c>
    </row>
    <row r="96" spans="1:31" ht="20.25" customHeight="1" x14ac:dyDescent="0.25">
      <c r="A96" s="143"/>
      <c r="B96" s="119"/>
      <c r="C96" s="119">
        <v>3232</v>
      </c>
      <c r="D96" s="119"/>
      <c r="E96" s="120" t="s">
        <v>101</v>
      </c>
      <c r="F96" s="153">
        <f>SUM(F97:F99)</f>
        <v>44500</v>
      </c>
      <c r="G96" s="153">
        <f t="shared" ref="G96:K96" si="173">SUM(G97:G99)</f>
        <v>6400</v>
      </c>
      <c r="H96" s="153">
        <f t="shared" si="173"/>
        <v>48500</v>
      </c>
      <c r="I96" s="153">
        <f t="shared" si="173"/>
        <v>6500</v>
      </c>
      <c r="J96" s="234">
        <f t="shared" si="173"/>
        <v>2500</v>
      </c>
      <c r="K96" s="153">
        <f t="shared" si="173"/>
        <v>1300</v>
      </c>
      <c r="L96" s="83">
        <f t="shared" si="84"/>
        <v>12900</v>
      </c>
      <c r="M96" s="355">
        <f t="shared" si="89"/>
        <v>7700</v>
      </c>
      <c r="N96" s="261">
        <f>SUM(N97:N99)</f>
        <v>19783.13</v>
      </c>
      <c r="O96" s="154">
        <f>SUM(O97:O99)</f>
        <v>21253.5</v>
      </c>
      <c r="P96" s="85">
        <f t="shared" si="121"/>
        <v>41036.630000000005</v>
      </c>
      <c r="Q96" s="153">
        <f t="shared" ref="Q96:S96" si="174">SUM(Q97:Q99)</f>
        <v>5900</v>
      </c>
      <c r="R96" s="153">
        <f t="shared" si="174"/>
        <v>48500</v>
      </c>
      <c r="S96" s="153">
        <f t="shared" si="174"/>
        <v>6500</v>
      </c>
      <c r="T96" s="83">
        <f t="shared" si="146"/>
        <v>89536.63</v>
      </c>
      <c r="U96" s="83">
        <f t="shared" si="146"/>
        <v>12400</v>
      </c>
      <c r="V96" s="153">
        <f t="shared" ref="V96:X96" si="175">SUM(V97:V99)</f>
        <v>6400</v>
      </c>
      <c r="W96" s="153">
        <f t="shared" si="175"/>
        <v>48500</v>
      </c>
      <c r="X96" s="153">
        <f t="shared" si="175"/>
        <v>1300</v>
      </c>
      <c r="Y96" s="83">
        <f t="shared" si="143"/>
        <v>60900</v>
      </c>
      <c r="Z96" s="83">
        <f t="shared" si="143"/>
        <v>7700</v>
      </c>
      <c r="AA96" s="153">
        <f t="shared" ref="AA96:AC96" si="176">SUM(AA97:AA99)</f>
        <v>6400</v>
      </c>
      <c r="AB96" s="234">
        <f t="shared" si="176"/>
        <v>0</v>
      </c>
      <c r="AC96" s="153">
        <f t="shared" si="176"/>
        <v>1300</v>
      </c>
      <c r="AD96" s="231">
        <f t="shared" si="115"/>
        <v>7700</v>
      </c>
      <c r="AE96" s="83">
        <f t="shared" si="115"/>
        <v>7700</v>
      </c>
    </row>
    <row r="97" spans="1:31" ht="29.25" customHeight="1" x14ac:dyDescent="0.25">
      <c r="A97" s="86"/>
      <c r="B97" s="88"/>
      <c r="C97" s="88"/>
      <c r="D97" s="88">
        <v>32321</v>
      </c>
      <c r="E97" s="89" t="s">
        <v>102</v>
      </c>
      <c r="F97" s="155">
        <v>2000</v>
      </c>
      <c r="G97" s="100">
        <v>100</v>
      </c>
      <c r="H97" s="155"/>
      <c r="I97" s="100">
        <f t="shared" ref="I97:J97" si="177">H97/7.5345</f>
        <v>0</v>
      </c>
      <c r="J97" s="101">
        <f t="shared" si="177"/>
        <v>0</v>
      </c>
      <c r="K97" s="124">
        <v>100</v>
      </c>
      <c r="L97" s="92">
        <f t="shared" si="84"/>
        <v>100</v>
      </c>
      <c r="M97" s="124">
        <f t="shared" si="89"/>
        <v>200</v>
      </c>
      <c r="N97" s="260"/>
      <c r="O97" s="157"/>
      <c r="P97" s="92">
        <f t="shared" si="121"/>
        <v>0</v>
      </c>
      <c r="Q97" s="100">
        <v>200</v>
      </c>
      <c r="R97" s="155"/>
      <c r="S97" s="100">
        <f t="shared" ref="S97" si="178">R97/7.5345</f>
        <v>0</v>
      </c>
      <c r="T97" s="92">
        <f t="shared" si="146"/>
        <v>0</v>
      </c>
      <c r="U97" s="92">
        <f t="shared" si="146"/>
        <v>200</v>
      </c>
      <c r="V97" s="100">
        <f>G97</f>
        <v>100</v>
      </c>
      <c r="W97" s="155"/>
      <c r="X97" s="100">
        <f>K97</f>
        <v>100</v>
      </c>
      <c r="Y97" s="92">
        <f t="shared" si="143"/>
        <v>200</v>
      </c>
      <c r="Z97" s="92">
        <f t="shared" si="143"/>
        <v>200</v>
      </c>
      <c r="AA97" s="353">
        <f>V97</f>
        <v>100</v>
      </c>
      <c r="AB97" s="337"/>
      <c r="AC97" s="353">
        <f>X97</f>
        <v>100</v>
      </c>
      <c r="AD97" s="232">
        <f t="shared" si="115"/>
        <v>200</v>
      </c>
      <c r="AE97" s="92">
        <f t="shared" si="115"/>
        <v>200</v>
      </c>
    </row>
    <row r="98" spans="1:31" ht="57.75" customHeight="1" x14ac:dyDescent="0.25">
      <c r="A98" s="86"/>
      <c r="B98" s="88"/>
      <c r="C98" s="88"/>
      <c r="D98" s="88">
        <v>32322</v>
      </c>
      <c r="E98" s="89" t="s">
        <v>103</v>
      </c>
      <c r="F98" s="155">
        <v>40000</v>
      </c>
      <c r="G98" s="100">
        <v>5500</v>
      </c>
      <c r="H98" s="155">
        <v>47000</v>
      </c>
      <c r="I98" s="100">
        <v>6300</v>
      </c>
      <c r="J98" s="101">
        <f>6300-4300</f>
        <v>2000</v>
      </c>
      <c r="K98" s="124">
        <v>1000</v>
      </c>
      <c r="L98" s="92">
        <f t="shared" si="84"/>
        <v>11800</v>
      </c>
      <c r="M98" s="124">
        <f t="shared" si="89"/>
        <v>6500</v>
      </c>
      <c r="N98" s="260">
        <v>18301.88</v>
      </c>
      <c r="O98" s="157">
        <v>18959.75</v>
      </c>
      <c r="P98" s="92">
        <f t="shared" si="121"/>
        <v>37261.630000000005</v>
      </c>
      <c r="Q98" s="100">
        <v>5300</v>
      </c>
      <c r="R98" s="155">
        <v>47000</v>
      </c>
      <c r="S98" s="100">
        <v>6300</v>
      </c>
      <c r="T98" s="92">
        <f t="shared" si="146"/>
        <v>84261.63</v>
      </c>
      <c r="U98" s="92">
        <f t="shared" si="146"/>
        <v>11600</v>
      </c>
      <c r="V98" s="100">
        <f>G98</f>
        <v>5500</v>
      </c>
      <c r="W98" s="155">
        <v>47000</v>
      </c>
      <c r="X98" s="100">
        <f>K98</f>
        <v>1000</v>
      </c>
      <c r="Y98" s="92">
        <f t="shared" si="143"/>
        <v>58600</v>
      </c>
      <c r="Z98" s="92">
        <f t="shared" si="143"/>
        <v>6500</v>
      </c>
      <c r="AA98" s="353">
        <f>V98</f>
        <v>5500</v>
      </c>
      <c r="AB98" s="337"/>
      <c r="AC98" s="353">
        <f>X98</f>
        <v>1000</v>
      </c>
      <c r="AD98" s="232">
        <f t="shared" si="115"/>
        <v>6500</v>
      </c>
      <c r="AE98" s="92">
        <f t="shared" si="115"/>
        <v>6500</v>
      </c>
    </row>
    <row r="99" spans="1:31" ht="36.75" customHeight="1" x14ac:dyDescent="0.25">
      <c r="A99" s="86"/>
      <c r="B99" s="88"/>
      <c r="C99" s="88"/>
      <c r="D99" s="88">
        <v>32323</v>
      </c>
      <c r="E99" s="89" t="s">
        <v>104</v>
      </c>
      <c r="F99" s="155">
        <v>2500</v>
      </c>
      <c r="G99" s="100">
        <v>800</v>
      </c>
      <c r="H99" s="155">
        <v>1500</v>
      </c>
      <c r="I99" s="100">
        <v>200</v>
      </c>
      <c r="J99" s="101">
        <f>200+300</f>
        <v>500</v>
      </c>
      <c r="K99" s="124">
        <v>200</v>
      </c>
      <c r="L99" s="92">
        <f t="shared" si="84"/>
        <v>1000</v>
      </c>
      <c r="M99" s="124">
        <f t="shared" si="89"/>
        <v>1000</v>
      </c>
      <c r="N99" s="260">
        <v>1481.25</v>
      </c>
      <c r="O99" s="157">
        <v>2293.75</v>
      </c>
      <c r="P99" s="92">
        <f t="shared" si="121"/>
        <v>3775</v>
      </c>
      <c r="Q99" s="100">
        <v>400</v>
      </c>
      <c r="R99" s="155">
        <v>1500</v>
      </c>
      <c r="S99" s="100">
        <v>200</v>
      </c>
      <c r="T99" s="92">
        <f t="shared" si="146"/>
        <v>5275</v>
      </c>
      <c r="U99" s="92">
        <f t="shared" si="146"/>
        <v>600</v>
      </c>
      <c r="V99" s="100">
        <f>G99</f>
        <v>800</v>
      </c>
      <c r="W99" s="155">
        <v>1500</v>
      </c>
      <c r="X99" s="100">
        <f>K99</f>
        <v>200</v>
      </c>
      <c r="Y99" s="92">
        <f t="shared" si="143"/>
        <v>2100</v>
      </c>
      <c r="Z99" s="92">
        <f t="shared" si="143"/>
        <v>1000</v>
      </c>
      <c r="AA99" s="353">
        <f>V99</f>
        <v>800</v>
      </c>
      <c r="AB99" s="337"/>
      <c r="AC99" s="353">
        <f>X99</f>
        <v>200</v>
      </c>
      <c r="AD99" s="232">
        <f t="shared" si="115"/>
        <v>1000</v>
      </c>
      <c r="AE99" s="92">
        <f t="shared" si="115"/>
        <v>1000</v>
      </c>
    </row>
    <row r="100" spans="1:31" ht="20.25" customHeight="1" x14ac:dyDescent="0.25">
      <c r="A100" s="143"/>
      <c r="B100" s="119"/>
      <c r="C100" s="119">
        <v>3233</v>
      </c>
      <c r="D100" s="119"/>
      <c r="E100" s="120" t="s">
        <v>105</v>
      </c>
      <c r="F100" s="162">
        <f>SUM(F101:F102)</f>
        <v>58000</v>
      </c>
      <c r="G100" s="162">
        <f t="shared" ref="G100:K100" si="179">SUM(G101:G102)</f>
        <v>7000</v>
      </c>
      <c r="H100" s="162">
        <f t="shared" si="179"/>
        <v>23500</v>
      </c>
      <c r="I100" s="162">
        <f t="shared" si="179"/>
        <v>3100</v>
      </c>
      <c r="J100" s="230">
        <f t="shared" si="179"/>
        <v>1800</v>
      </c>
      <c r="K100" s="162">
        <f t="shared" si="179"/>
        <v>600</v>
      </c>
      <c r="L100" s="83">
        <f t="shared" si="84"/>
        <v>10100</v>
      </c>
      <c r="M100" s="355">
        <f t="shared" si="89"/>
        <v>7600</v>
      </c>
      <c r="N100" s="264">
        <f>SUM(N101:N102)</f>
        <v>32447.19</v>
      </c>
      <c r="O100" s="140">
        <f>SUM(O101:O102)</f>
        <v>5193.75</v>
      </c>
      <c r="P100" s="85">
        <f t="shared" si="121"/>
        <v>37640.94</v>
      </c>
      <c r="Q100" s="162">
        <f t="shared" ref="Q100:S100" si="180">SUM(Q101:Q102)</f>
        <v>7700</v>
      </c>
      <c r="R100" s="162">
        <f t="shared" si="180"/>
        <v>23500</v>
      </c>
      <c r="S100" s="162">
        <f t="shared" si="180"/>
        <v>3100</v>
      </c>
      <c r="T100" s="83">
        <f t="shared" si="146"/>
        <v>61140.94</v>
      </c>
      <c r="U100" s="83">
        <f t="shared" si="146"/>
        <v>10800</v>
      </c>
      <c r="V100" s="162">
        <f t="shared" ref="V100:X100" si="181">SUM(V101:V102)</f>
        <v>7000</v>
      </c>
      <c r="W100" s="162">
        <f t="shared" si="181"/>
        <v>23500</v>
      </c>
      <c r="X100" s="162">
        <f t="shared" si="181"/>
        <v>600</v>
      </c>
      <c r="Y100" s="83">
        <f t="shared" si="143"/>
        <v>34300</v>
      </c>
      <c r="Z100" s="83">
        <f t="shared" si="143"/>
        <v>7600</v>
      </c>
      <c r="AA100" s="162">
        <f t="shared" ref="AA100:AC100" si="182">SUM(AA101:AA102)</f>
        <v>7000</v>
      </c>
      <c r="AB100" s="230">
        <f t="shared" si="182"/>
        <v>0</v>
      </c>
      <c r="AC100" s="162">
        <f t="shared" si="182"/>
        <v>600</v>
      </c>
      <c r="AD100" s="231">
        <f t="shared" si="115"/>
        <v>7600</v>
      </c>
      <c r="AE100" s="83">
        <f t="shared" si="115"/>
        <v>7600</v>
      </c>
    </row>
    <row r="101" spans="1:31" ht="20.25" customHeight="1" x14ac:dyDescent="0.25">
      <c r="A101" s="86"/>
      <c r="B101" s="88"/>
      <c r="C101" s="88"/>
      <c r="D101" s="88">
        <v>32332</v>
      </c>
      <c r="E101" s="89" t="s">
        <v>106</v>
      </c>
      <c r="F101" s="90">
        <v>18000</v>
      </c>
      <c r="G101" s="100">
        <v>2000</v>
      </c>
      <c r="H101" s="100">
        <v>3500</v>
      </c>
      <c r="I101" s="100">
        <v>400</v>
      </c>
      <c r="J101" s="101">
        <v>400</v>
      </c>
      <c r="K101" s="124">
        <v>100</v>
      </c>
      <c r="L101" s="92">
        <f t="shared" si="84"/>
        <v>2400</v>
      </c>
      <c r="M101" s="124">
        <f t="shared" si="89"/>
        <v>2100</v>
      </c>
      <c r="N101" s="249">
        <v>23253.439999999999</v>
      </c>
      <c r="O101" s="163">
        <v>4125</v>
      </c>
      <c r="P101" s="92">
        <f t="shared" si="121"/>
        <v>27378.44</v>
      </c>
      <c r="Q101" s="100">
        <v>2400</v>
      </c>
      <c r="R101" s="100">
        <v>3500</v>
      </c>
      <c r="S101" s="100">
        <v>400</v>
      </c>
      <c r="T101" s="92">
        <f t="shared" si="146"/>
        <v>30878.44</v>
      </c>
      <c r="U101" s="92">
        <f t="shared" si="146"/>
        <v>2800</v>
      </c>
      <c r="V101" s="100">
        <f>G101</f>
        <v>2000</v>
      </c>
      <c r="W101" s="100">
        <v>3500</v>
      </c>
      <c r="X101" s="100">
        <f>K101</f>
        <v>100</v>
      </c>
      <c r="Y101" s="92">
        <f t="shared" si="143"/>
        <v>6300</v>
      </c>
      <c r="Z101" s="92">
        <f t="shared" si="143"/>
        <v>2100</v>
      </c>
      <c r="AA101" s="353">
        <f>V101</f>
        <v>2000</v>
      </c>
      <c r="AB101" s="101"/>
      <c r="AC101" s="353">
        <f>X101</f>
        <v>100</v>
      </c>
      <c r="AD101" s="232">
        <f t="shared" si="115"/>
        <v>2100</v>
      </c>
      <c r="AE101" s="92">
        <f t="shared" si="115"/>
        <v>2100</v>
      </c>
    </row>
    <row r="102" spans="1:31" ht="25.5" customHeight="1" x14ac:dyDescent="0.25">
      <c r="A102" s="86"/>
      <c r="B102" s="88"/>
      <c r="C102" s="88"/>
      <c r="D102" s="88">
        <v>32339</v>
      </c>
      <c r="E102" s="89" t="s">
        <v>107</v>
      </c>
      <c r="F102" s="90">
        <v>40000</v>
      </c>
      <c r="G102" s="100">
        <v>5000</v>
      </c>
      <c r="H102" s="100">
        <v>20000</v>
      </c>
      <c r="I102" s="100">
        <v>2700</v>
      </c>
      <c r="J102" s="101">
        <f>2700-1300</f>
        <v>1400</v>
      </c>
      <c r="K102" s="124">
        <v>500</v>
      </c>
      <c r="L102" s="92">
        <f t="shared" si="84"/>
        <v>7700</v>
      </c>
      <c r="M102" s="124">
        <f t="shared" si="89"/>
        <v>5500</v>
      </c>
      <c r="N102" s="249">
        <v>9193.75</v>
      </c>
      <c r="O102" s="163">
        <v>1068.75</v>
      </c>
      <c r="P102" s="92">
        <f t="shared" si="121"/>
        <v>10262.5</v>
      </c>
      <c r="Q102" s="100">
        <v>5300</v>
      </c>
      <c r="R102" s="100">
        <v>20000</v>
      </c>
      <c r="S102" s="100">
        <v>2700</v>
      </c>
      <c r="T102" s="92">
        <f t="shared" si="146"/>
        <v>30262.5</v>
      </c>
      <c r="U102" s="92">
        <f t="shared" si="146"/>
        <v>8000</v>
      </c>
      <c r="V102" s="100">
        <f>G102</f>
        <v>5000</v>
      </c>
      <c r="W102" s="100">
        <v>20000</v>
      </c>
      <c r="X102" s="100">
        <f>K102</f>
        <v>500</v>
      </c>
      <c r="Y102" s="92">
        <f t="shared" si="143"/>
        <v>28000</v>
      </c>
      <c r="Z102" s="92">
        <f t="shared" si="143"/>
        <v>5500</v>
      </c>
      <c r="AA102" s="353">
        <f>V102</f>
        <v>5000</v>
      </c>
      <c r="AB102" s="101"/>
      <c r="AC102" s="353">
        <f>X102</f>
        <v>500</v>
      </c>
      <c r="AD102" s="232">
        <f t="shared" si="115"/>
        <v>5500</v>
      </c>
      <c r="AE102" s="92">
        <f t="shared" si="115"/>
        <v>5500</v>
      </c>
    </row>
    <row r="103" spans="1:31" ht="20.25" customHeight="1" x14ac:dyDescent="0.25">
      <c r="A103" s="143"/>
      <c r="B103" s="119"/>
      <c r="C103" s="119">
        <v>3234</v>
      </c>
      <c r="D103" s="119"/>
      <c r="E103" s="120" t="s">
        <v>108</v>
      </c>
      <c r="F103" s="153">
        <f>SUM(F104:F109)</f>
        <v>64000</v>
      </c>
      <c r="G103" s="153">
        <f t="shared" ref="G103:K103" si="183">SUM(G104:G109)</f>
        <v>8100</v>
      </c>
      <c r="H103" s="153">
        <f t="shared" si="183"/>
        <v>20500</v>
      </c>
      <c r="I103" s="153">
        <f t="shared" si="183"/>
        <v>2800</v>
      </c>
      <c r="J103" s="234">
        <f t="shared" si="183"/>
        <v>1300</v>
      </c>
      <c r="K103" s="153">
        <f t="shared" si="183"/>
        <v>2400</v>
      </c>
      <c r="L103" s="83">
        <f t="shared" si="84"/>
        <v>10900</v>
      </c>
      <c r="M103" s="355">
        <f t="shared" si="89"/>
        <v>10500</v>
      </c>
      <c r="N103" s="261">
        <f>SUM(N104:N109)</f>
        <v>32253.66</v>
      </c>
      <c r="O103" s="154">
        <f>SUM(O104:O109)</f>
        <v>14847.789999999999</v>
      </c>
      <c r="P103" s="85">
        <f t="shared" si="121"/>
        <v>47101.45</v>
      </c>
      <c r="Q103" s="153">
        <f t="shared" ref="Q103:S103" si="184">SUM(Q104:Q109)</f>
        <v>8600</v>
      </c>
      <c r="R103" s="153">
        <f t="shared" si="184"/>
        <v>20500</v>
      </c>
      <c r="S103" s="153">
        <f t="shared" si="184"/>
        <v>2800</v>
      </c>
      <c r="T103" s="83">
        <f t="shared" si="146"/>
        <v>67601.45</v>
      </c>
      <c r="U103" s="83">
        <f t="shared" si="146"/>
        <v>11400</v>
      </c>
      <c r="V103" s="153">
        <f t="shared" ref="V103:X103" si="185">SUM(V104:V109)</f>
        <v>8600</v>
      </c>
      <c r="W103" s="153">
        <f t="shared" si="185"/>
        <v>20500</v>
      </c>
      <c r="X103" s="153">
        <f t="shared" si="185"/>
        <v>2400</v>
      </c>
      <c r="Y103" s="83">
        <f t="shared" si="143"/>
        <v>31900</v>
      </c>
      <c r="Z103" s="83">
        <f t="shared" si="143"/>
        <v>11000</v>
      </c>
      <c r="AA103" s="153">
        <f t="shared" ref="AA103:AC103" si="186">SUM(AA104:AA109)</f>
        <v>8700</v>
      </c>
      <c r="AB103" s="234">
        <f t="shared" si="186"/>
        <v>0</v>
      </c>
      <c r="AC103" s="153">
        <f t="shared" si="186"/>
        <v>2400</v>
      </c>
      <c r="AD103" s="231">
        <f t="shared" si="115"/>
        <v>11000</v>
      </c>
      <c r="AE103" s="83">
        <f t="shared" si="115"/>
        <v>11100</v>
      </c>
    </row>
    <row r="104" spans="1:31" ht="20.25" customHeight="1" x14ac:dyDescent="0.25">
      <c r="A104" s="86"/>
      <c r="B104" s="88"/>
      <c r="C104" s="88">
        <v>32341</v>
      </c>
      <c r="D104" s="88">
        <v>32341</v>
      </c>
      <c r="E104" s="89" t="s">
        <v>109</v>
      </c>
      <c r="F104" s="155">
        <v>10000</v>
      </c>
      <c r="G104" s="100">
        <v>1500</v>
      </c>
      <c r="H104" s="155">
        <v>11000</v>
      </c>
      <c r="I104" s="100">
        <v>1500</v>
      </c>
      <c r="J104" s="101">
        <f>1500-800</f>
        <v>700</v>
      </c>
      <c r="K104" s="124">
        <v>1000</v>
      </c>
      <c r="L104" s="92">
        <f t="shared" si="84"/>
        <v>3000</v>
      </c>
      <c r="M104" s="124">
        <f t="shared" si="89"/>
        <v>2500</v>
      </c>
      <c r="N104" s="260">
        <v>3123.18</v>
      </c>
      <c r="O104" s="157">
        <v>9332.16</v>
      </c>
      <c r="P104" s="92">
        <f t="shared" si="121"/>
        <v>12455.34</v>
      </c>
      <c r="Q104" s="100">
        <v>1400</v>
      </c>
      <c r="R104" s="155">
        <v>11000</v>
      </c>
      <c r="S104" s="100">
        <v>1500</v>
      </c>
      <c r="T104" s="92">
        <f t="shared" si="146"/>
        <v>23455.34</v>
      </c>
      <c r="U104" s="92">
        <f t="shared" si="146"/>
        <v>2900</v>
      </c>
      <c r="V104" s="100">
        <v>1600</v>
      </c>
      <c r="W104" s="155">
        <v>11000</v>
      </c>
      <c r="X104" s="100">
        <f>K104</f>
        <v>1000</v>
      </c>
      <c r="Y104" s="92">
        <f t="shared" si="143"/>
        <v>13900</v>
      </c>
      <c r="Z104" s="92">
        <f t="shared" si="143"/>
        <v>2600</v>
      </c>
      <c r="AA104" s="353">
        <f t="shared" ref="AA104:AA109" si="187">V104</f>
        <v>1600</v>
      </c>
      <c r="AB104" s="337"/>
      <c r="AC104" s="353">
        <f t="shared" ref="AC104:AC109" si="188">X104</f>
        <v>1000</v>
      </c>
      <c r="AD104" s="232">
        <f t="shared" si="115"/>
        <v>2600</v>
      </c>
      <c r="AE104" s="92">
        <f t="shared" si="115"/>
        <v>2600</v>
      </c>
    </row>
    <row r="105" spans="1:31" ht="20.25" customHeight="1" x14ac:dyDescent="0.25">
      <c r="A105" s="86"/>
      <c r="B105" s="88"/>
      <c r="C105" s="88">
        <v>32342</v>
      </c>
      <c r="D105" s="88">
        <v>32342</v>
      </c>
      <c r="E105" s="89" t="s">
        <v>110</v>
      </c>
      <c r="F105" s="155">
        <v>10000</v>
      </c>
      <c r="G105" s="100">
        <v>1000</v>
      </c>
      <c r="H105" s="155">
        <v>7000</v>
      </c>
      <c r="I105" s="100">
        <v>1000</v>
      </c>
      <c r="J105" s="101">
        <f>1000-600</f>
        <v>400</v>
      </c>
      <c r="K105" s="124">
        <v>1000</v>
      </c>
      <c r="L105" s="92">
        <f t="shared" si="84"/>
        <v>2000</v>
      </c>
      <c r="M105" s="124">
        <f t="shared" si="89"/>
        <v>2000</v>
      </c>
      <c r="N105" s="260">
        <v>6219.14</v>
      </c>
      <c r="O105" s="157">
        <v>4884.1899999999996</v>
      </c>
      <c r="P105" s="92">
        <f t="shared" si="121"/>
        <v>11103.33</v>
      </c>
      <c r="Q105" s="100">
        <v>1300</v>
      </c>
      <c r="R105" s="155">
        <v>7000</v>
      </c>
      <c r="S105" s="100">
        <v>1000</v>
      </c>
      <c r="T105" s="92">
        <f t="shared" si="146"/>
        <v>18103.330000000002</v>
      </c>
      <c r="U105" s="92">
        <f t="shared" si="146"/>
        <v>2300</v>
      </c>
      <c r="V105" s="100">
        <f>G105*1.1</f>
        <v>1100</v>
      </c>
      <c r="W105" s="155">
        <v>7000</v>
      </c>
      <c r="X105" s="100">
        <f>K105</f>
        <v>1000</v>
      </c>
      <c r="Y105" s="92">
        <f t="shared" si="143"/>
        <v>9300</v>
      </c>
      <c r="Z105" s="92">
        <f t="shared" si="143"/>
        <v>2100</v>
      </c>
      <c r="AA105" s="353">
        <f t="shared" si="187"/>
        <v>1100</v>
      </c>
      <c r="AB105" s="337"/>
      <c r="AC105" s="353">
        <f t="shared" si="188"/>
        <v>1000</v>
      </c>
      <c r="AD105" s="232">
        <f t="shared" si="115"/>
        <v>2100</v>
      </c>
      <c r="AE105" s="92">
        <f t="shared" si="115"/>
        <v>2100</v>
      </c>
    </row>
    <row r="106" spans="1:31" ht="20.25" customHeight="1" x14ac:dyDescent="0.25">
      <c r="A106" s="86"/>
      <c r="B106" s="88"/>
      <c r="C106" s="88">
        <v>32343</v>
      </c>
      <c r="D106" s="88">
        <v>32343</v>
      </c>
      <c r="E106" s="89" t="s">
        <v>111</v>
      </c>
      <c r="F106" s="155">
        <v>2000</v>
      </c>
      <c r="G106" s="100">
        <v>300</v>
      </c>
      <c r="H106" s="155">
        <v>1000</v>
      </c>
      <c r="I106" s="100">
        <v>100</v>
      </c>
      <c r="J106" s="101">
        <v>100</v>
      </c>
      <c r="K106" s="124">
        <v>200</v>
      </c>
      <c r="L106" s="92">
        <f t="shared" si="84"/>
        <v>400</v>
      </c>
      <c r="M106" s="124">
        <f t="shared" si="89"/>
        <v>500</v>
      </c>
      <c r="N106" s="260">
        <v>445.91</v>
      </c>
      <c r="O106" s="157"/>
      <c r="P106" s="92">
        <f t="shared" si="121"/>
        <v>445.91</v>
      </c>
      <c r="Q106" s="100">
        <v>300</v>
      </c>
      <c r="R106" s="155">
        <v>1000</v>
      </c>
      <c r="S106" s="100">
        <v>100</v>
      </c>
      <c r="T106" s="92">
        <f t="shared" si="146"/>
        <v>1445.91</v>
      </c>
      <c r="U106" s="92">
        <f t="shared" si="146"/>
        <v>400</v>
      </c>
      <c r="V106" s="100">
        <v>350</v>
      </c>
      <c r="W106" s="155">
        <v>1000</v>
      </c>
      <c r="X106" s="100">
        <f>K106</f>
        <v>200</v>
      </c>
      <c r="Y106" s="92">
        <f t="shared" si="143"/>
        <v>1400</v>
      </c>
      <c r="Z106" s="92">
        <f t="shared" si="143"/>
        <v>550</v>
      </c>
      <c r="AA106" s="353">
        <v>400</v>
      </c>
      <c r="AB106" s="337"/>
      <c r="AC106" s="353">
        <f t="shared" si="188"/>
        <v>200</v>
      </c>
      <c r="AD106" s="232">
        <f t="shared" si="115"/>
        <v>550</v>
      </c>
      <c r="AE106" s="92">
        <f t="shared" si="115"/>
        <v>600</v>
      </c>
    </row>
    <row r="107" spans="1:31" ht="20.25" customHeight="1" x14ac:dyDescent="0.25">
      <c r="A107" s="86"/>
      <c r="B107" s="88"/>
      <c r="C107" s="88">
        <v>32344</v>
      </c>
      <c r="D107" s="88">
        <v>32344</v>
      </c>
      <c r="E107" s="89" t="s">
        <v>112</v>
      </c>
      <c r="F107" s="155"/>
      <c r="G107" s="100">
        <f t="shared" ref="G107" si="189">F107/7.5345</f>
        <v>0</v>
      </c>
      <c r="H107" s="155">
        <v>0</v>
      </c>
      <c r="I107" s="100">
        <f t="shared" ref="I107:J108" si="190">H107/7.5345</f>
        <v>0</v>
      </c>
      <c r="J107" s="101">
        <f t="shared" si="190"/>
        <v>0</v>
      </c>
      <c r="K107" s="124">
        <v>0</v>
      </c>
      <c r="L107" s="92">
        <f t="shared" si="84"/>
        <v>0</v>
      </c>
      <c r="M107" s="124">
        <f t="shared" si="89"/>
        <v>0</v>
      </c>
      <c r="N107" s="260" t="s">
        <v>51</v>
      </c>
      <c r="O107" s="157"/>
      <c r="P107" s="92" t="s">
        <v>51</v>
      </c>
      <c r="Q107" s="100"/>
      <c r="R107" s="155">
        <v>0</v>
      </c>
      <c r="S107" s="100">
        <f t="shared" ref="S107:S108" si="191">R107/7.5345</f>
        <v>0</v>
      </c>
      <c r="T107" s="92" t="e">
        <f t="shared" si="146"/>
        <v>#VALUE!</v>
      </c>
      <c r="U107" s="92">
        <f t="shared" si="146"/>
        <v>0</v>
      </c>
      <c r="V107" s="100"/>
      <c r="W107" s="155">
        <v>0</v>
      </c>
      <c r="X107" s="100">
        <f t="shared" ref="X107:X108" si="192">W107/7.5345</f>
        <v>0</v>
      </c>
      <c r="Y107" s="92">
        <f t="shared" si="143"/>
        <v>0</v>
      </c>
      <c r="Z107" s="92">
        <f t="shared" si="143"/>
        <v>0</v>
      </c>
      <c r="AA107" s="353">
        <f t="shared" si="187"/>
        <v>0</v>
      </c>
      <c r="AB107" s="337"/>
      <c r="AC107" s="353">
        <f t="shared" si="188"/>
        <v>0</v>
      </c>
      <c r="AD107" s="232">
        <f t="shared" si="115"/>
        <v>0</v>
      </c>
      <c r="AE107" s="92">
        <f t="shared" si="115"/>
        <v>0</v>
      </c>
    </row>
    <row r="108" spans="1:31" ht="20.25" customHeight="1" x14ac:dyDescent="0.25">
      <c r="A108" s="86"/>
      <c r="B108" s="88"/>
      <c r="C108" s="88">
        <v>32347</v>
      </c>
      <c r="D108" s="88">
        <v>32347</v>
      </c>
      <c r="E108" s="89" t="s">
        <v>113</v>
      </c>
      <c r="F108" s="155">
        <v>36000</v>
      </c>
      <c r="G108" s="100">
        <v>5000</v>
      </c>
      <c r="H108" s="155">
        <v>0</v>
      </c>
      <c r="I108" s="100">
        <f t="shared" si="190"/>
        <v>0</v>
      </c>
      <c r="J108" s="101">
        <f t="shared" si="190"/>
        <v>0</v>
      </c>
      <c r="K108" s="124">
        <v>0</v>
      </c>
      <c r="L108" s="92">
        <f t="shared" si="84"/>
        <v>5000</v>
      </c>
      <c r="M108" s="124">
        <f t="shared" si="89"/>
        <v>5000</v>
      </c>
      <c r="N108" s="260">
        <v>21664.3</v>
      </c>
      <c r="O108" s="157"/>
      <c r="P108" s="92">
        <f t="shared" ref="P108:P116" si="193">O108+N108</f>
        <v>21664.3</v>
      </c>
      <c r="Q108" s="100">
        <v>4800</v>
      </c>
      <c r="R108" s="155">
        <v>0</v>
      </c>
      <c r="S108" s="100">
        <f t="shared" si="191"/>
        <v>0</v>
      </c>
      <c r="T108" s="92">
        <f t="shared" si="146"/>
        <v>21664.3</v>
      </c>
      <c r="U108" s="92">
        <f t="shared" si="146"/>
        <v>4800</v>
      </c>
      <c r="V108" s="100">
        <f>G108*1.05</f>
        <v>5250</v>
      </c>
      <c r="W108" s="155">
        <v>0</v>
      </c>
      <c r="X108" s="100">
        <f t="shared" si="192"/>
        <v>0</v>
      </c>
      <c r="Y108" s="92">
        <f t="shared" si="143"/>
        <v>4800</v>
      </c>
      <c r="Z108" s="92">
        <f t="shared" si="143"/>
        <v>5250</v>
      </c>
      <c r="AA108" s="353">
        <v>5300</v>
      </c>
      <c r="AB108" s="337"/>
      <c r="AC108" s="353">
        <f t="shared" si="188"/>
        <v>0</v>
      </c>
      <c r="AD108" s="232">
        <f t="shared" si="115"/>
        <v>5250</v>
      </c>
      <c r="AE108" s="92">
        <f t="shared" si="115"/>
        <v>5300</v>
      </c>
    </row>
    <row r="109" spans="1:31" ht="20.25" customHeight="1" x14ac:dyDescent="0.25">
      <c r="A109" s="86"/>
      <c r="B109" s="88"/>
      <c r="C109" s="88">
        <v>32349</v>
      </c>
      <c r="D109" s="88">
        <v>32349</v>
      </c>
      <c r="E109" s="89" t="s">
        <v>114</v>
      </c>
      <c r="F109" s="155">
        <v>6000</v>
      </c>
      <c r="G109" s="100">
        <v>300</v>
      </c>
      <c r="H109" s="155">
        <v>1500</v>
      </c>
      <c r="I109" s="100">
        <v>200</v>
      </c>
      <c r="J109" s="101">
        <f>200-100</f>
        <v>100</v>
      </c>
      <c r="K109" s="124">
        <v>200</v>
      </c>
      <c r="L109" s="92">
        <f t="shared" si="84"/>
        <v>500</v>
      </c>
      <c r="M109" s="124">
        <f t="shared" si="89"/>
        <v>500</v>
      </c>
      <c r="N109" s="260">
        <v>801.13</v>
      </c>
      <c r="O109" s="157">
        <v>631.44000000000005</v>
      </c>
      <c r="P109" s="92">
        <f t="shared" si="193"/>
        <v>1432.5700000000002</v>
      </c>
      <c r="Q109" s="100">
        <v>800</v>
      </c>
      <c r="R109" s="155">
        <v>1500</v>
      </c>
      <c r="S109" s="100">
        <v>200</v>
      </c>
      <c r="T109" s="92">
        <f t="shared" si="146"/>
        <v>2932.57</v>
      </c>
      <c r="U109" s="92">
        <f t="shared" si="146"/>
        <v>1000</v>
      </c>
      <c r="V109" s="100">
        <v>300</v>
      </c>
      <c r="W109" s="155">
        <v>1500</v>
      </c>
      <c r="X109" s="100">
        <f>K109</f>
        <v>200</v>
      </c>
      <c r="Y109" s="92">
        <f t="shared" si="143"/>
        <v>2500</v>
      </c>
      <c r="Z109" s="92">
        <f t="shared" si="143"/>
        <v>500</v>
      </c>
      <c r="AA109" s="353">
        <f t="shared" si="187"/>
        <v>300</v>
      </c>
      <c r="AB109" s="337"/>
      <c r="AC109" s="353">
        <f t="shared" si="188"/>
        <v>200</v>
      </c>
      <c r="AD109" s="232">
        <f t="shared" si="115"/>
        <v>500</v>
      </c>
      <c r="AE109" s="92">
        <f t="shared" si="115"/>
        <v>500</v>
      </c>
    </row>
    <row r="110" spans="1:31" ht="20.25" customHeight="1" x14ac:dyDescent="0.25">
      <c r="A110" s="143"/>
      <c r="B110" s="119"/>
      <c r="C110" s="119">
        <v>3235</v>
      </c>
      <c r="D110" s="119"/>
      <c r="E110" s="120" t="s">
        <v>115</v>
      </c>
      <c r="F110" s="153">
        <f>SUM(F111:F112)</f>
        <v>130000</v>
      </c>
      <c r="G110" s="153">
        <f t="shared" ref="G110:K110" si="194">SUM(G111:G112)</f>
        <v>19400</v>
      </c>
      <c r="H110" s="153">
        <f t="shared" si="194"/>
        <v>125000</v>
      </c>
      <c r="I110" s="153">
        <f t="shared" si="194"/>
        <v>16600</v>
      </c>
      <c r="J110" s="234">
        <f t="shared" si="194"/>
        <v>14600</v>
      </c>
      <c r="K110" s="153">
        <f t="shared" si="194"/>
        <v>14500</v>
      </c>
      <c r="L110" s="83">
        <f t="shared" si="84"/>
        <v>36000</v>
      </c>
      <c r="M110" s="355">
        <f t="shared" si="89"/>
        <v>33900</v>
      </c>
      <c r="N110" s="261">
        <f>SUM(N111:N112)</f>
        <v>94663.360000000001</v>
      </c>
      <c r="O110" s="154">
        <f>SUM(O111:O112)</f>
        <v>98334.92</v>
      </c>
      <c r="P110" s="85">
        <f t="shared" si="193"/>
        <v>192998.28</v>
      </c>
      <c r="Q110" s="153">
        <f t="shared" ref="Q110:S110" si="195">SUM(Q111:Q112)</f>
        <v>15400</v>
      </c>
      <c r="R110" s="153">
        <f t="shared" si="195"/>
        <v>125000</v>
      </c>
      <c r="S110" s="153">
        <f t="shared" si="195"/>
        <v>13300</v>
      </c>
      <c r="T110" s="83">
        <f t="shared" si="146"/>
        <v>317998.28000000003</v>
      </c>
      <c r="U110" s="83">
        <f t="shared" si="146"/>
        <v>28700</v>
      </c>
      <c r="V110" s="153">
        <f t="shared" ref="V110:X110" si="196">SUM(V111:V112)</f>
        <v>19400</v>
      </c>
      <c r="W110" s="153">
        <f t="shared" si="196"/>
        <v>125000</v>
      </c>
      <c r="X110" s="153">
        <f t="shared" si="196"/>
        <v>14500</v>
      </c>
      <c r="Y110" s="83">
        <f t="shared" si="143"/>
        <v>153700</v>
      </c>
      <c r="Z110" s="83">
        <f t="shared" si="143"/>
        <v>33900</v>
      </c>
      <c r="AA110" s="153">
        <f t="shared" ref="AA110:AC110" si="197">SUM(AA111:AA112)</f>
        <v>19400</v>
      </c>
      <c r="AB110" s="234">
        <f t="shared" si="197"/>
        <v>0</v>
      </c>
      <c r="AC110" s="153">
        <f t="shared" si="197"/>
        <v>14500</v>
      </c>
      <c r="AD110" s="231">
        <f t="shared" si="115"/>
        <v>33900</v>
      </c>
      <c r="AE110" s="83">
        <f t="shared" si="115"/>
        <v>33900</v>
      </c>
    </row>
    <row r="111" spans="1:31" ht="20.25" customHeight="1" x14ac:dyDescent="0.25">
      <c r="A111" s="86"/>
      <c r="B111" s="88"/>
      <c r="C111" s="88"/>
      <c r="D111" s="88">
        <v>32353</v>
      </c>
      <c r="E111" s="89" t="s">
        <v>116</v>
      </c>
      <c r="F111" s="146">
        <v>40000</v>
      </c>
      <c r="G111" s="100">
        <v>7400</v>
      </c>
      <c r="H111" s="155">
        <v>40000</v>
      </c>
      <c r="I111" s="100">
        <v>5300</v>
      </c>
      <c r="J111" s="101">
        <f>5300-500</f>
        <v>4800</v>
      </c>
      <c r="K111" s="124">
        <v>5000</v>
      </c>
      <c r="L111" s="92">
        <f t="shared" si="84"/>
        <v>12700</v>
      </c>
      <c r="M111" s="124">
        <f t="shared" si="89"/>
        <v>12400</v>
      </c>
      <c r="N111" s="260">
        <v>22986.61</v>
      </c>
      <c r="O111" s="157">
        <v>21736.42</v>
      </c>
      <c r="P111" s="92">
        <f t="shared" si="193"/>
        <v>44723.03</v>
      </c>
      <c r="Q111" s="100">
        <v>5400</v>
      </c>
      <c r="R111" s="155">
        <v>40000</v>
      </c>
      <c r="S111" s="100">
        <v>5300</v>
      </c>
      <c r="T111" s="92">
        <f t="shared" si="146"/>
        <v>84723.03</v>
      </c>
      <c r="U111" s="92">
        <f t="shared" si="146"/>
        <v>10700</v>
      </c>
      <c r="V111" s="100">
        <f>G111</f>
        <v>7400</v>
      </c>
      <c r="W111" s="155">
        <v>40000</v>
      </c>
      <c r="X111" s="100">
        <f>K111</f>
        <v>5000</v>
      </c>
      <c r="Y111" s="92">
        <f t="shared" si="143"/>
        <v>50700</v>
      </c>
      <c r="Z111" s="92">
        <f t="shared" si="143"/>
        <v>12400</v>
      </c>
      <c r="AA111" s="353">
        <f>V111</f>
        <v>7400</v>
      </c>
      <c r="AB111" s="337"/>
      <c r="AC111" s="353">
        <f>X111</f>
        <v>5000</v>
      </c>
      <c r="AD111" s="232">
        <f t="shared" si="115"/>
        <v>12400</v>
      </c>
      <c r="AE111" s="92">
        <f t="shared" si="115"/>
        <v>12400</v>
      </c>
    </row>
    <row r="112" spans="1:31" ht="20.25" customHeight="1" x14ac:dyDescent="0.25">
      <c r="A112" s="86"/>
      <c r="B112" s="88"/>
      <c r="C112" s="133"/>
      <c r="D112" s="88">
        <v>32354</v>
      </c>
      <c r="E112" s="89" t="s">
        <v>117</v>
      </c>
      <c r="F112" s="146">
        <v>90000</v>
      </c>
      <c r="G112" s="100">
        <v>12000</v>
      </c>
      <c r="H112" s="155">
        <v>85000</v>
      </c>
      <c r="I112" s="100">
        <v>11300</v>
      </c>
      <c r="J112" s="101">
        <f>11300-1500</f>
        <v>9800</v>
      </c>
      <c r="K112" s="124">
        <v>9500</v>
      </c>
      <c r="L112" s="92">
        <f t="shared" si="84"/>
        <v>23300</v>
      </c>
      <c r="M112" s="124">
        <f t="shared" si="89"/>
        <v>21500</v>
      </c>
      <c r="N112" s="260">
        <v>71676.75</v>
      </c>
      <c r="O112" s="157">
        <v>76598.5</v>
      </c>
      <c r="P112" s="92">
        <f t="shared" si="193"/>
        <v>148275.25</v>
      </c>
      <c r="Q112" s="164">
        <v>10000</v>
      </c>
      <c r="R112" s="165">
        <v>85000</v>
      </c>
      <c r="S112" s="164">
        <v>8000</v>
      </c>
      <c r="T112" s="92">
        <f t="shared" si="146"/>
        <v>233275.25</v>
      </c>
      <c r="U112" s="92">
        <f t="shared" si="146"/>
        <v>18000</v>
      </c>
      <c r="V112" s="166">
        <f>G112</f>
        <v>12000</v>
      </c>
      <c r="W112" s="167">
        <v>85000</v>
      </c>
      <c r="X112" s="101">
        <f>K112</f>
        <v>9500</v>
      </c>
      <c r="Y112" s="92">
        <f t="shared" ref="Y112:Z143" si="198">W112+U112</f>
        <v>103000</v>
      </c>
      <c r="Z112" s="92">
        <f t="shared" si="198"/>
        <v>21500</v>
      </c>
      <c r="AA112" s="353">
        <f>V112</f>
        <v>12000</v>
      </c>
      <c r="AB112" s="337"/>
      <c r="AC112" s="353">
        <f>X112</f>
        <v>9500</v>
      </c>
      <c r="AD112" s="232">
        <f t="shared" si="115"/>
        <v>21500</v>
      </c>
      <c r="AE112" s="92">
        <f t="shared" si="115"/>
        <v>21500</v>
      </c>
    </row>
    <row r="113" spans="1:31" ht="20.25" customHeight="1" x14ac:dyDescent="0.25">
      <c r="A113" s="143"/>
      <c r="B113" s="119"/>
      <c r="C113" s="119">
        <v>3236</v>
      </c>
      <c r="D113" s="119"/>
      <c r="E113" s="120" t="s">
        <v>118</v>
      </c>
      <c r="F113" s="153">
        <f>SUM(F114:F115)</f>
        <v>38000</v>
      </c>
      <c r="G113" s="153">
        <f t="shared" ref="G113:K113" si="199">SUM(G114:G115)</f>
        <v>4300</v>
      </c>
      <c r="H113" s="153">
        <f t="shared" si="199"/>
        <v>7000</v>
      </c>
      <c r="I113" s="153">
        <f t="shared" si="199"/>
        <v>1000</v>
      </c>
      <c r="J113" s="234">
        <f t="shared" si="199"/>
        <v>500</v>
      </c>
      <c r="K113" s="153">
        <f t="shared" si="199"/>
        <v>1200</v>
      </c>
      <c r="L113" s="83">
        <f t="shared" si="84"/>
        <v>5300</v>
      </c>
      <c r="M113" s="355">
        <f t="shared" si="89"/>
        <v>5500</v>
      </c>
      <c r="N113" s="261">
        <f>SUM(N114:N115)</f>
        <v>24429</v>
      </c>
      <c r="O113" s="154">
        <v>2452.5</v>
      </c>
      <c r="P113" s="85">
        <f t="shared" si="193"/>
        <v>26881.5</v>
      </c>
      <c r="Q113" s="153">
        <f t="shared" ref="Q113:S113" si="200">SUM(Q114:Q115)</f>
        <v>5000</v>
      </c>
      <c r="R113" s="153">
        <f t="shared" si="200"/>
        <v>7000</v>
      </c>
      <c r="S113" s="153">
        <f t="shared" si="200"/>
        <v>1000</v>
      </c>
      <c r="T113" s="83">
        <f t="shared" si="146"/>
        <v>33881.5</v>
      </c>
      <c r="U113" s="83">
        <f t="shared" si="146"/>
        <v>6000</v>
      </c>
      <c r="V113" s="153">
        <f t="shared" ref="V113:X113" si="201">SUM(V114:V115)</f>
        <v>4300</v>
      </c>
      <c r="W113" s="153">
        <f t="shared" si="201"/>
        <v>7000</v>
      </c>
      <c r="X113" s="153">
        <f t="shared" si="201"/>
        <v>1200</v>
      </c>
      <c r="Y113" s="83">
        <f t="shared" si="198"/>
        <v>13000</v>
      </c>
      <c r="Z113" s="83">
        <f t="shared" si="198"/>
        <v>5500</v>
      </c>
      <c r="AA113" s="153">
        <f t="shared" ref="AA113:AC113" si="202">SUM(AA114:AA115)</f>
        <v>4300</v>
      </c>
      <c r="AB113" s="234">
        <f t="shared" si="202"/>
        <v>0</v>
      </c>
      <c r="AC113" s="153">
        <f t="shared" si="202"/>
        <v>1200</v>
      </c>
      <c r="AD113" s="231">
        <f t="shared" si="115"/>
        <v>5500</v>
      </c>
      <c r="AE113" s="83">
        <f t="shared" si="115"/>
        <v>5500</v>
      </c>
    </row>
    <row r="114" spans="1:31" ht="20.25" customHeight="1" x14ac:dyDescent="0.25">
      <c r="A114" s="86"/>
      <c r="B114" s="88"/>
      <c r="C114" s="88"/>
      <c r="D114" s="88">
        <v>32361</v>
      </c>
      <c r="E114" s="89" t="s">
        <v>119</v>
      </c>
      <c r="F114" s="146">
        <v>3000</v>
      </c>
      <c r="G114" s="100">
        <v>300</v>
      </c>
      <c r="H114" s="155">
        <v>2000</v>
      </c>
      <c r="I114" s="100">
        <v>300</v>
      </c>
      <c r="J114" s="101">
        <f>300-200</f>
        <v>100</v>
      </c>
      <c r="K114" s="124">
        <v>200</v>
      </c>
      <c r="L114" s="92">
        <f t="shared" si="84"/>
        <v>600</v>
      </c>
      <c r="M114" s="124">
        <f t="shared" si="89"/>
        <v>500</v>
      </c>
      <c r="N114" s="260">
        <v>681</v>
      </c>
      <c r="O114" s="157">
        <v>90</v>
      </c>
      <c r="P114" s="92">
        <f t="shared" si="193"/>
        <v>771</v>
      </c>
      <c r="Q114" s="100">
        <v>400</v>
      </c>
      <c r="R114" s="155">
        <v>2000</v>
      </c>
      <c r="S114" s="100">
        <v>300</v>
      </c>
      <c r="T114" s="92">
        <f t="shared" ref="T114:U145" si="203">R114+P114</f>
        <v>2771</v>
      </c>
      <c r="U114" s="92">
        <f t="shared" si="203"/>
        <v>700</v>
      </c>
      <c r="V114" s="100">
        <f>G114</f>
        <v>300</v>
      </c>
      <c r="W114" s="155">
        <v>2000</v>
      </c>
      <c r="X114" s="100">
        <f>K114</f>
        <v>200</v>
      </c>
      <c r="Y114" s="92">
        <f t="shared" si="198"/>
        <v>2700</v>
      </c>
      <c r="Z114" s="92">
        <f t="shared" si="198"/>
        <v>500</v>
      </c>
      <c r="AA114" s="353">
        <f>V114</f>
        <v>300</v>
      </c>
      <c r="AB114" s="337"/>
      <c r="AC114" s="353">
        <f>X114</f>
        <v>200</v>
      </c>
      <c r="AD114" s="232">
        <f t="shared" si="115"/>
        <v>500</v>
      </c>
      <c r="AE114" s="92">
        <f t="shared" si="115"/>
        <v>500</v>
      </c>
    </row>
    <row r="115" spans="1:31" ht="20.25" customHeight="1" x14ac:dyDescent="0.25">
      <c r="A115" s="86"/>
      <c r="B115" s="88"/>
      <c r="C115" s="88"/>
      <c r="D115" s="88">
        <v>32363</v>
      </c>
      <c r="E115" s="89" t="s">
        <v>120</v>
      </c>
      <c r="F115" s="146">
        <v>35000</v>
      </c>
      <c r="G115" s="100">
        <v>4000</v>
      </c>
      <c r="H115" s="155">
        <v>5000</v>
      </c>
      <c r="I115" s="100">
        <v>700</v>
      </c>
      <c r="J115" s="101">
        <f>700-300</f>
        <v>400</v>
      </c>
      <c r="K115" s="124">
        <v>1000</v>
      </c>
      <c r="L115" s="92">
        <f t="shared" si="84"/>
        <v>4700</v>
      </c>
      <c r="M115" s="124">
        <f t="shared" si="89"/>
        <v>5000</v>
      </c>
      <c r="N115" s="260">
        <v>23748</v>
      </c>
      <c r="O115" s="157">
        <v>2361.5</v>
      </c>
      <c r="P115" s="92">
        <f t="shared" si="193"/>
        <v>26109.5</v>
      </c>
      <c r="Q115" s="100">
        <v>4600</v>
      </c>
      <c r="R115" s="155">
        <v>5000</v>
      </c>
      <c r="S115" s="100">
        <v>700</v>
      </c>
      <c r="T115" s="92">
        <f t="shared" si="203"/>
        <v>31109.5</v>
      </c>
      <c r="U115" s="92">
        <f t="shared" si="203"/>
        <v>5300</v>
      </c>
      <c r="V115" s="100">
        <f>G115</f>
        <v>4000</v>
      </c>
      <c r="W115" s="155">
        <v>5000</v>
      </c>
      <c r="X115" s="100">
        <f>K115</f>
        <v>1000</v>
      </c>
      <c r="Y115" s="92">
        <f t="shared" si="198"/>
        <v>10300</v>
      </c>
      <c r="Z115" s="92">
        <f t="shared" si="198"/>
        <v>5000</v>
      </c>
      <c r="AA115" s="353">
        <f>V115</f>
        <v>4000</v>
      </c>
      <c r="AB115" s="337"/>
      <c r="AC115" s="353">
        <f>X115</f>
        <v>1000</v>
      </c>
      <c r="AD115" s="232">
        <f t="shared" si="115"/>
        <v>5000</v>
      </c>
      <c r="AE115" s="92">
        <f t="shared" si="115"/>
        <v>5000</v>
      </c>
    </row>
    <row r="116" spans="1:31" ht="20.25" customHeight="1" x14ac:dyDescent="0.25">
      <c r="A116" s="143"/>
      <c r="B116" s="119"/>
      <c r="C116" s="119">
        <v>3237</v>
      </c>
      <c r="D116" s="119"/>
      <c r="E116" s="120" t="s">
        <v>121</v>
      </c>
      <c r="F116" s="153">
        <f>SUM(F117:F120)</f>
        <v>223000</v>
      </c>
      <c r="G116" s="153">
        <f t="shared" ref="G116:K116" si="204">SUM(G117:G120)</f>
        <v>34000</v>
      </c>
      <c r="H116" s="153">
        <f t="shared" si="204"/>
        <v>95000</v>
      </c>
      <c r="I116" s="153">
        <f t="shared" si="204"/>
        <v>12700</v>
      </c>
      <c r="J116" s="234">
        <f t="shared" si="204"/>
        <v>9700</v>
      </c>
      <c r="K116" s="153">
        <f t="shared" si="204"/>
        <v>9000</v>
      </c>
      <c r="L116" s="83">
        <f t="shared" ref="L116:L179" si="205">I116+G116</f>
        <v>46700</v>
      </c>
      <c r="M116" s="355">
        <f t="shared" si="89"/>
        <v>43000</v>
      </c>
      <c r="N116" s="261">
        <f>SUM(N117:N120)</f>
        <v>179180.55</v>
      </c>
      <c r="O116" s="154">
        <f>SUM(O117:O120)</f>
        <v>51311.29</v>
      </c>
      <c r="P116" s="85">
        <f t="shared" si="193"/>
        <v>230491.84</v>
      </c>
      <c r="Q116" s="153">
        <f t="shared" ref="Q116:S116" si="206">SUM(Q117:Q120)</f>
        <v>24700</v>
      </c>
      <c r="R116" s="153">
        <f t="shared" si="206"/>
        <v>95000</v>
      </c>
      <c r="S116" s="153">
        <f t="shared" si="206"/>
        <v>12700</v>
      </c>
      <c r="T116" s="83">
        <f t="shared" si="203"/>
        <v>325491.83999999997</v>
      </c>
      <c r="U116" s="83">
        <f t="shared" si="203"/>
        <v>37400</v>
      </c>
      <c r="V116" s="153">
        <f t="shared" ref="V116:X116" si="207">SUM(V117:V120)</f>
        <v>34000</v>
      </c>
      <c r="W116" s="153">
        <f t="shared" si="207"/>
        <v>95000</v>
      </c>
      <c r="X116" s="153">
        <f t="shared" si="207"/>
        <v>9000</v>
      </c>
      <c r="Y116" s="83">
        <f t="shared" si="198"/>
        <v>132400</v>
      </c>
      <c r="Z116" s="83">
        <f t="shared" si="198"/>
        <v>43000</v>
      </c>
      <c r="AA116" s="153">
        <f t="shared" ref="AA116:AC116" si="208">SUM(AA117:AA120)</f>
        <v>30500</v>
      </c>
      <c r="AB116" s="234">
        <f t="shared" si="208"/>
        <v>0</v>
      </c>
      <c r="AC116" s="153">
        <f t="shared" si="208"/>
        <v>10000</v>
      </c>
      <c r="AD116" s="231">
        <f t="shared" si="115"/>
        <v>43000</v>
      </c>
      <c r="AE116" s="83">
        <f t="shared" si="115"/>
        <v>40500</v>
      </c>
    </row>
    <row r="117" spans="1:31" ht="20.25" customHeight="1" x14ac:dyDescent="0.25">
      <c r="A117" s="86"/>
      <c r="B117" s="88"/>
      <c r="C117" s="88"/>
      <c r="D117" s="88">
        <v>32372</v>
      </c>
      <c r="E117" s="89" t="s">
        <v>122</v>
      </c>
      <c r="F117" s="90">
        <v>110000</v>
      </c>
      <c r="G117" s="100">
        <v>15000</v>
      </c>
      <c r="H117" s="100">
        <v>20000</v>
      </c>
      <c r="I117" s="100">
        <v>2700</v>
      </c>
      <c r="J117" s="101">
        <f>2700-2000</f>
        <v>700</v>
      </c>
      <c r="K117" s="124">
        <v>1000</v>
      </c>
      <c r="L117" s="92">
        <f t="shared" si="205"/>
        <v>17700</v>
      </c>
      <c r="M117" s="124">
        <f t="shared" ref="M117:M180" si="209">K117+G117</f>
        <v>16000</v>
      </c>
      <c r="N117" s="249">
        <v>100944.35</v>
      </c>
      <c r="O117" s="163" t="s">
        <v>51</v>
      </c>
      <c r="P117" s="92">
        <v>100944.35</v>
      </c>
      <c r="Q117" s="164">
        <v>12000</v>
      </c>
      <c r="R117" s="100">
        <v>20000</v>
      </c>
      <c r="S117" s="100">
        <v>2700</v>
      </c>
      <c r="T117" s="92">
        <f t="shared" si="203"/>
        <v>120944.35</v>
      </c>
      <c r="U117" s="92">
        <f t="shared" si="203"/>
        <v>14700</v>
      </c>
      <c r="V117" s="166">
        <f>G117</f>
        <v>15000</v>
      </c>
      <c r="W117" s="100">
        <v>20000</v>
      </c>
      <c r="X117" s="100">
        <f>K117</f>
        <v>1000</v>
      </c>
      <c r="Y117" s="92">
        <f t="shared" si="198"/>
        <v>34700</v>
      </c>
      <c r="Z117" s="92">
        <f t="shared" si="198"/>
        <v>16000</v>
      </c>
      <c r="AA117" s="353">
        <f>V117</f>
        <v>15000</v>
      </c>
      <c r="AB117" s="101"/>
      <c r="AC117" s="353">
        <v>2000</v>
      </c>
      <c r="AD117" s="232">
        <f t="shared" si="115"/>
        <v>16000</v>
      </c>
      <c r="AE117" s="92">
        <f t="shared" si="115"/>
        <v>17000</v>
      </c>
    </row>
    <row r="118" spans="1:31" ht="20.25" customHeight="1" x14ac:dyDescent="0.25">
      <c r="A118" s="86"/>
      <c r="B118" s="88"/>
      <c r="C118" s="88"/>
      <c r="D118" s="88">
        <v>32373</v>
      </c>
      <c r="E118" s="89" t="s">
        <v>123</v>
      </c>
      <c r="F118" s="90">
        <v>3000</v>
      </c>
      <c r="G118" s="100">
        <v>5000</v>
      </c>
      <c r="H118" s="100"/>
      <c r="I118" s="100">
        <f t="shared" ref="I118:J118" si="210">H118/7.5345</f>
        <v>0</v>
      </c>
      <c r="J118" s="101">
        <f t="shared" si="210"/>
        <v>0</v>
      </c>
      <c r="K118" s="124">
        <v>500</v>
      </c>
      <c r="L118" s="92">
        <f t="shared" si="205"/>
        <v>5000</v>
      </c>
      <c r="M118" s="124">
        <f t="shared" si="209"/>
        <v>5500</v>
      </c>
      <c r="N118" s="249">
        <v>88.75</v>
      </c>
      <c r="O118" s="163" t="s">
        <v>51</v>
      </c>
      <c r="P118" s="92">
        <v>88.75</v>
      </c>
      <c r="Q118" s="100">
        <v>400</v>
      </c>
      <c r="R118" s="100"/>
      <c r="S118" s="100">
        <f t="shared" ref="S118" si="211">R118/7.5345</f>
        <v>0</v>
      </c>
      <c r="T118" s="92">
        <f t="shared" si="203"/>
        <v>88.75</v>
      </c>
      <c r="U118" s="92">
        <f t="shared" si="203"/>
        <v>400</v>
      </c>
      <c r="V118" s="166">
        <f>G118</f>
        <v>5000</v>
      </c>
      <c r="W118" s="100"/>
      <c r="X118" s="100">
        <f>K118</f>
        <v>500</v>
      </c>
      <c r="Y118" s="92">
        <f t="shared" si="198"/>
        <v>400</v>
      </c>
      <c r="Z118" s="92">
        <f t="shared" si="198"/>
        <v>5500</v>
      </c>
      <c r="AA118" s="353">
        <v>1500</v>
      </c>
      <c r="AB118" s="101"/>
      <c r="AC118" s="353">
        <f>X118</f>
        <v>500</v>
      </c>
      <c r="AD118" s="232">
        <f t="shared" si="115"/>
        <v>5500</v>
      </c>
      <c r="AE118" s="92">
        <f t="shared" si="115"/>
        <v>2000</v>
      </c>
    </row>
    <row r="119" spans="1:31" ht="20.25" customHeight="1" x14ac:dyDescent="0.25">
      <c r="A119" s="86"/>
      <c r="B119" s="88"/>
      <c r="C119" s="88"/>
      <c r="D119" s="88">
        <v>32377</v>
      </c>
      <c r="E119" s="89" t="s">
        <v>124</v>
      </c>
      <c r="F119" s="90">
        <v>40000</v>
      </c>
      <c r="G119" s="100">
        <v>4000</v>
      </c>
      <c r="H119" s="100">
        <v>15000</v>
      </c>
      <c r="I119" s="100">
        <v>2000</v>
      </c>
      <c r="J119" s="101">
        <f>2000-1000</f>
        <v>1000</v>
      </c>
      <c r="K119" s="124">
        <v>500</v>
      </c>
      <c r="L119" s="92">
        <f t="shared" si="205"/>
        <v>6000</v>
      </c>
      <c r="M119" s="124">
        <f t="shared" si="209"/>
        <v>4500</v>
      </c>
      <c r="N119" s="249">
        <v>35022.449999999997</v>
      </c>
      <c r="O119" s="163">
        <v>8186.29</v>
      </c>
      <c r="P119" s="92">
        <f t="shared" ref="P119:P182" si="212">O119+N119</f>
        <v>43208.74</v>
      </c>
      <c r="Q119" s="164">
        <v>3000</v>
      </c>
      <c r="R119" s="100">
        <v>15000</v>
      </c>
      <c r="S119" s="100">
        <v>2000</v>
      </c>
      <c r="T119" s="92">
        <f t="shared" si="203"/>
        <v>58208.74</v>
      </c>
      <c r="U119" s="92">
        <f t="shared" si="203"/>
        <v>5000</v>
      </c>
      <c r="V119" s="166">
        <f>G119</f>
        <v>4000</v>
      </c>
      <c r="W119" s="100">
        <v>15000</v>
      </c>
      <c r="X119" s="100">
        <f>K119</f>
        <v>500</v>
      </c>
      <c r="Y119" s="92">
        <f t="shared" si="198"/>
        <v>20000</v>
      </c>
      <c r="Z119" s="92">
        <f t="shared" si="198"/>
        <v>4500</v>
      </c>
      <c r="AA119" s="353">
        <f>V119</f>
        <v>4000</v>
      </c>
      <c r="AB119" s="101"/>
      <c r="AC119" s="353">
        <f>X119</f>
        <v>500</v>
      </c>
      <c r="AD119" s="232">
        <f t="shared" si="115"/>
        <v>4500</v>
      </c>
      <c r="AE119" s="92">
        <f t="shared" si="115"/>
        <v>4500</v>
      </c>
    </row>
    <row r="120" spans="1:31" ht="20.25" customHeight="1" x14ac:dyDescent="0.25">
      <c r="A120" s="86"/>
      <c r="B120" s="88"/>
      <c r="C120" s="88"/>
      <c r="D120" s="88">
        <v>32379</v>
      </c>
      <c r="E120" s="89" t="s">
        <v>125</v>
      </c>
      <c r="F120" s="90">
        <v>70000</v>
      </c>
      <c r="G120" s="100">
        <v>10000</v>
      </c>
      <c r="H120" s="100">
        <v>60000</v>
      </c>
      <c r="I120" s="100">
        <v>8000</v>
      </c>
      <c r="J120" s="101">
        <v>8000</v>
      </c>
      <c r="K120" s="124">
        <v>7000</v>
      </c>
      <c r="L120" s="92">
        <f t="shared" si="205"/>
        <v>18000</v>
      </c>
      <c r="M120" s="124">
        <f t="shared" si="209"/>
        <v>17000</v>
      </c>
      <c r="N120" s="249">
        <v>43125</v>
      </c>
      <c r="O120" s="163">
        <v>43125</v>
      </c>
      <c r="P120" s="92">
        <f t="shared" si="212"/>
        <v>86250</v>
      </c>
      <c r="Q120" s="100">
        <v>9300</v>
      </c>
      <c r="R120" s="100">
        <v>60000</v>
      </c>
      <c r="S120" s="100">
        <v>8000</v>
      </c>
      <c r="T120" s="92">
        <f t="shared" si="203"/>
        <v>146250</v>
      </c>
      <c r="U120" s="92">
        <f t="shared" si="203"/>
        <v>17300</v>
      </c>
      <c r="V120" s="166">
        <f>G120</f>
        <v>10000</v>
      </c>
      <c r="W120" s="100">
        <v>60000</v>
      </c>
      <c r="X120" s="100">
        <f>K120</f>
        <v>7000</v>
      </c>
      <c r="Y120" s="92">
        <f t="shared" si="198"/>
        <v>77300</v>
      </c>
      <c r="Z120" s="92">
        <f t="shared" si="198"/>
        <v>17000</v>
      </c>
      <c r="AA120" s="353">
        <f>V120</f>
        <v>10000</v>
      </c>
      <c r="AB120" s="101"/>
      <c r="AC120" s="353">
        <f>X120</f>
        <v>7000</v>
      </c>
      <c r="AD120" s="232">
        <f t="shared" si="115"/>
        <v>17000</v>
      </c>
      <c r="AE120" s="92">
        <f t="shared" si="115"/>
        <v>17000</v>
      </c>
    </row>
    <row r="121" spans="1:31" ht="20.25" customHeight="1" x14ac:dyDescent="0.25">
      <c r="A121" s="143"/>
      <c r="B121" s="119"/>
      <c r="C121" s="119">
        <v>3238</v>
      </c>
      <c r="D121" s="119"/>
      <c r="E121" s="120" t="s">
        <v>126</v>
      </c>
      <c r="F121" s="153">
        <f>SUM(F122:F124)</f>
        <v>55000</v>
      </c>
      <c r="G121" s="153">
        <f t="shared" ref="G121:K121" si="213">SUM(G122:G124)</f>
        <v>10500</v>
      </c>
      <c r="H121" s="153">
        <f t="shared" si="213"/>
        <v>55000</v>
      </c>
      <c r="I121" s="153">
        <f t="shared" si="213"/>
        <v>7300</v>
      </c>
      <c r="J121" s="234">
        <f t="shared" si="213"/>
        <v>4800</v>
      </c>
      <c r="K121" s="153">
        <f t="shared" si="213"/>
        <v>3500</v>
      </c>
      <c r="L121" s="83">
        <f t="shared" si="205"/>
        <v>17800</v>
      </c>
      <c r="M121" s="355">
        <f t="shared" si="209"/>
        <v>14000</v>
      </c>
      <c r="N121" s="261">
        <f>SUM(N122:N124)</f>
        <v>27740</v>
      </c>
      <c r="O121" s="154">
        <f>SUM(O122:O124)</f>
        <v>27740</v>
      </c>
      <c r="P121" s="85">
        <f t="shared" si="212"/>
        <v>55480</v>
      </c>
      <c r="Q121" s="153">
        <f t="shared" ref="Q121:S121" si="214">SUM(Q122:Q124)</f>
        <v>7400</v>
      </c>
      <c r="R121" s="153">
        <f t="shared" si="214"/>
        <v>55000</v>
      </c>
      <c r="S121" s="153">
        <f t="shared" si="214"/>
        <v>7300</v>
      </c>
      <c r="T121" s="83">
        <f t="shared" si="203"/>
        <v>110480</v>
      </c>
      <c r="U121" s="83">
        <f t="shared" si="203"/>
        <v>14700</v>
      </c>
      <c r="V121" s="153">
        <f t="shared" ref="V121:X121" si="215">SUM(V122:V124)</f>
        <v>10500</v>
      </c>
      <c r="W121" s="153">
        <f t="shared" si="215"/>
        <v>55000</v>
      </c>
      <c r="X121" s="153">
        <f t="shared" si="215"/>
        <v>3500</v>
      </c>
      <c r="Y121" s="83">
        <f t="shared" si="198"/>
        <v>69700</v>
      </c>
      <c r="Z121" s="83">
        <f t="shared" si="198"/>
        <v>14000</v>
      </c>
      <c r="AA121" s="153">
        <f t="shared" ref="AA121:AC121" si="216">SUM(AA122:AA124)</f>
        <v>10500</v>
      </c>
      <c r="AB121" s="234">
        <f t="shared" si="216"/>
        <v>0</v>
      </c>
      <c r="AC121" s="153">
        <f t="shared" si="216"/>
        <v>3500</v>
      </c>
      <c r="AD121" s="231">
        <f t="shared" si="115"/>
        <v>14000</v>
      </c>
      <c r="AE121" s="83">
        <f t="shared" si="115"/>
        <v>14000</v>
      </c>
    </row>
    <row r="122" spans="1:31" ht="20.25" customHeight="1" x14ac:dyDescent="0.25">
      <c r="A122" s="86"/>
      <c r="B122" s="88"/>
      <c r="C122" s="88"/>
      <c r="D122" s="88">
        <v>32381</v>
      </c>
      <c r="E122" s="89" t="s">
        <v>127</v>
      </c>
      <c r="F122" s="155">
        <v>15000</v>
      </c>
      <c r="G122" s="100">
        <v>2000</v>
      </c>
      <c r="H122" s="155">
        <v>15000</v>
      </c>
      <c r="I122" s="100">
        <v>2000</v>
      </c>
      <c r="J122" s="101">
        <f>2000-1000</f>
        <v>1000</v>
      </c>
      <c r="K122" s="124">
        <v>500</v>
      </c>
      <c r="L122" s="92">
        <f t="shared" si="205"/>
        <v>4000</v>
      </c>
      <c r="M122" s="124">
        <f t="shared" si="209"/>
        <v>2500</v>
      </c>
      <c r="N122" s="260">
        <v>10625</v>
      </c>
      <c r="O122" s="157">
        <v>10625</v>
      </c>
      <c r="P122" s="92">
        <f t="shared" si="212"/>
        <v>21250</v>
      </c>
      <c r="Q122" s="100">
        <v>2000</v>
      </c>
      <c r="R122" s="155">
        <v>15000</v>
      </c>
      <c r="S122" s="100">
        <v>2000</v>
      </c>
      <c r="T122" s="92">
        <f t="shared" si="203"/>
        <v>36250</v>
      </c>
      <c r="U122" s="92">
        <f t="shared" si="203"/>
        <v>4000</v>
      </c>
      <c r="V122" s="100">
        <f>G122</f>
        <v>2000</v>
      </c>
      <c r="W122" s="155">
        <v>15000</v>
      </c>
      <c r="X122" s="100">
        <f>K122</f>
        <v>500</v>
      </c>
      <c r="Y122" s="92">
        <f t="shared" si="198"/>
        <v>19000</v>
      </c>
      <c r="Z122" s="92">
        <f t="shared" si="198"/>
        <v>2500</v>
      </c>
      <c r="AA122" s="353">
        <f>V122</f>
        <v>2000</v>
      </c>
      <c r="AB122" s="337"/>
      <c r="AC122" s="353">
        <f>X122</f>
        <v>500</v>
      </c>
      <c r="AD122" s="232">
        <f t="shared" si="115"/>
        <v>2500</v>
      </c>
      <c r="AE122" s="92">
        <f t="shared" si="115"/>
        <v>2500</v>
      </c>
    </row>
    <row r="123" spans="1:31" ht="20.25" customHeight="1" x14ac:dyDescent="0.25">
      <c r="A123" s="86"/>
      <c r="B123" s="88"/>
      <c r="C123" s="88"/>
      <c r="D123" s="88">
        <v>32382</v>
      </c>
      <c r="E123" s="89" t="s">
        <v>128</v>
      </c>
      <c r="F123" s="155">
        <v>0</v>
      </c>
      <c r="G123" s="100">
        <v>2000</v>
      </c>
      <c r="H123" s="155"/>
      <c r="I123" s="100">
        <f t="shared" ref="I123:J123" si="217">H123/7.5345</f>
        <v>0</v>
      </c>
      <c r="J123" s="101">
        <f t="shared" si="217"/>
        <v>0</v>
      </c>
      <c r="K123" s="124">
        <v>0</v>
      </c>
      <c r="L123" s="92">
        <f t="shared" si="205"/>
        <v>2000</v>
      </c>
      <c r="M123" s="124">
        <f t="shared" si="209"/>
        <v>2000</v>
      </c>
      <c r="N123" s="260"/>
      <c r="O123" s="157"/>
      <c r="P123" s="92">
        <f t="shared" si="212"/>
        <v>0</v>
      </c>
      <c r="Q123" s="100">
        <f>P123/7.5345</f>
        <v>0</v>
      </c>
      <c r="R123" s="155"/>
      <c r="S123" s="100">
        <f t="shared" ref="S123" si="218">R123/7.5345</f>
        <v>0</v>
      </c>
      <c r="T123" s="92">
        <f t="shared" si="203"/>
        <v>0</v>
      </c>
      <c r="U123" s="92">
        <f t="shared" si="203"/>
        <v>0</v>
      </c>
      <c r="V123" s="100">
        <f>G122:G123</f>
        <v>2000</v>
      </c>
      <c r="W123" s="155"/>
      <c r="X123" s="100">
        <v>0</v>
      </c>
      <c r="Y123" s="92">
        <f t="shared" si="198"/>
        <v>0</v>
      </c>
      <c r="Z123" s="92">
        <f t="shared" si="198"/>
        <v>2000</v>
      </c>
      <c r="AA123" s="353">
        <f>V123</f>
        <v>2000</v>
      </c>
      <c r="AB123" s="337"/>
      <c r="AC123" s="353">
        <f>X123</f>
        <v>0</v>
      </c>
      <c r="AD123" s="232">
        <f t="shared" si="115"/>
        <v>2000</v>
      </c>
      <c r="AE123" s="92">
        <f t="shared" si="115"/>
        <v>2000</v>
      </c>
    </row>
    <row r="124" spans="1:31" ht="20.25" customHeight="1" x14ac:dyDescent="0.25">
      <c r="A124" s="86"/>
      <c r="B124" s="88"/>
      <c r="C124" s="88"/>
      <c r="D124" s="88">
        <v>32389</v>
      </c>
      <c r="E124" s="89" t="s">
        <v>129</v>
      </c>
      <c r="F124" s="155">
        <v>40000</v>
      </c>
      <c r="G124" s="100">
        <v>6500</v>
      </c>
      <c r="H124" s="155">
        <v>40000</v>
      </c>
      <c r="I124" s="100">
        <v>5300</v>
      </c>
      <c r="J124" s="101">
        <f>5300-1500</f>
        <v>3800</v>
      </c>
      <c r="K124" s="124">
        <v>3000</v>
      </c>
      <c r="L124" s="92">
        <f t="shared" si="205"/>
        <v>11800</v>
      </c>
      <c r="M124" s="124">
        <f t="shared" si="209"/>
        <v>9500</v>
      </c>
      <c r="N124" s="260">
        <v>17115</v>
      </c>
      <c r="O124" s="157">
        <v>17115</v>
      </c>
      <c r="P124" s="92">
        <f t="shared" si="212"/>
        <v>34230</v>
      </c>
      <c r="Q124" s="100">
        <v>5400</v>
      </c>
      <c r="R124" s="155">
        <v>40000</v>
      </c>
      <c r="S124" s="100">
        <v>5300</v>
      </c>
      <c r="T124" s="92">
        <f t="shared" si="203"/>
        <v>74230</v>
      </c>
      <c r="U124" s="92">
        <f t="shared" si="203"/>
        <v>10700</v>
      </c>
      <c r="V124" s="100">
        <f>G124</f>
        <v>6500</v>
      </c>
      <c r="W124" s="155">
        <v>40000</v>
      </c>
      <c r="X124" s="100">
        <f>K124</f>
        <v>3000</v>
      </c>
      <c r="Y124" s="92">
        <f t="shared" si="198"/>
        <v>50700</v>
      </c>
      <c r="Z124" s="92">
        <f t="shared" si="198"/>
        <v>9500</v>
      </c>
      <c r="AA124" s="353">
        <f>V124</f>
        <v>6500</v>
      </c>
      <c r="AB124" s="337"/>
      <c r="AC124" s="353">
        <f>X124</f>
        <v>3000</v>
      </c>
      <c r="AD124" s="232">
        <f t="shared" si="115"/>
        <v>9500</v>
      </c>
      <c r="AE124" s="92">
        <f t="shared" si="115"/>
        <v>9500</v>
      </c>
    </row>
    <row r="125" spans="1:31" ht="20.25" customHeight="1" x14ac:dyDescent="0.25">
      <c r="A125" s="143"/>
      <c r="B125" s="119"/>
      <c r="C125" s="119">
        <v>3239</v>
      </c>
      <c r="D125" s="119"/>
      <c r="E125" s="120" t="s">
        <v>130</v>
      </c>
      <c r="F125" s="168">
        <f>SUM(F126:F132)</f>
        <v>140000</v>
      </c>
      <c r="G125" s="168">
        <f t="shared" ref="G125:K125" si="219">SUM(G126:G132)</f>
        <v>20500</v>
      </c>
      <c r="H125" s="168">
        <f t="shared" si="219"/>
        <v>121000</v>
      </c>
      <c r="I125" s="168">
        <f t="shared" si="219"/>
        <v>15800</v>
      </c>
      <c r="J125" s="310">
        <f t="shared" si="219"/>
        <v>15800</v>
      </c>
      <c r="K125" s="168">
        <f t="shared" si="219"/>
        <v>17300</v>
      </c>
      <c r="L125" s="83">
        <f t="shared" si="205"/>
        <v>36300</v>
      </c>
      <c r="M125" s="355">
        <f t="shared" si="209"/>
        <v>37800</v>
      </c>
      <c r="N125" s="265">
        <f>SUM(N126:N132)</f>
        <v>92528.54</v>
      </c>
      <c r="O125" s="169">
        <f>SUM(O126:O132)</f>
        <v>79438.149999999994</v>
      </c>
      <c r="P125" s="85">
        <f t="shared" si="212"/>
        <v>171966.69</v>
      </c>
      <c r="Q125" s="168">
        <f t="shared" ref="Q125:S125" si="220">SUM(Q126:Q132)</f>
        <v>18700</v>
      </c>
      <c r="R125" s="168">
        <f t="shared" si="220"/>
        <v>121000</v>
      </c>
      <c r="S125" s="168">
        <f t="shared" si="220"/>
        <v>15800</v>
      </c>
      <c r="T125" s="83">
        <f t="shared" si="203"/>
        <v>292966.69</v>
      </c>
      <c r="U125" s="83">
        <f t="shared" si="203"/>
        <v>34500</v>
      </c>
      <c r="V125" s="168">
        <f t="shared" ref="V125:X125" si="221">SUM(V126:V132)</f>
        <v>21500</v>
      </c>
      <c r="W125" s="168">
        <f t="shared" si="221"/>
        <v>121000</v>
      </c>
      <c r="X125" s="168">
        <f t="shared" si="221"/>
        <v>19300</v>
      </c>
      <c r="Y125" s="83">
        <f t="shared" si="198"/>
        <v>155500</v>
      </c>
      <c r="Z125" s="83">
        <f t="shared" si="198"/>
        <v>40800</v>
      </c>
      <c r="AA125" s="168">
        <f t="shared" ref="AA125:AC125" si="222">SUM(AA126:AA132)</f>
        <v>23400</v>
      </c>
      <c r="AB125" s="310">
        <f t="shared" si="222"/>
        <v>0</v>
      </c>
      <c r="AC125" s="168">
        <f t="shared" si="222"/>
        <v>20300</v>
      </c>
      <c r="AD125" s="231">
        <f t="shared" si="115"/>
        <v>40800</v>
      </c>
      <c r="AE125" s="83">
        <f t="shared" si="115"/>
        <v>43700</v>
      </c>
    </row>
    <row r="126" spans="1:31" ht="27.75" customHeight="1" x14ac:dyDescent="0.25">
      <c r="A126" s="86"/>
      <c r="B126" s="88"/>
      <c r="C126" s="88"/>
      <c r="D126" s="88">
        <v>32391</v>
      </c>
      <c r="E126" s="89" t="s">
        <v>131</v>
      </c>
      <c r="F126" s="155">
        <v>7000</v>
      </c>
      <c r="G126" s="100">
        <v>1000</v>
      </c>
      <c r="H126" s="155">
        <v>2000</v>
      </c>
      <c r="I126" s="170"/>
      <c r="J126" s="311"/>
      <c r="K126" s="124">
        <v>450</v>
      </c>
      <c r="L126" s="92">
        <f t="shared" si="205"/>
        <v>1000</v>
      </c>
      <c r="M126" s="124">
        <f t="shared" si="209"/>
        <v>1450</v>
      </c>
      <c r="N126" s="260">
        <v>5875</v>
      </c>
      <c r="O126" s="171">
        <v>3937.5</v>
      </c>
      <c r="P126" s="92">
        <f t="shared" si="212"/>
        <v>9812.5</v>
      </c>
      <c r="Q126" s="100">
        <v>1000</v>
      </c>
      <c r="R126" s="155">
        <v>2000</v>
      </c>
      <c r="S126" s="170"/>
      <c r="T126" s="92">
        <f t="shared" si="203"/>
        <v>11812.5</v>
      </c>
      <c r="U126" s="92">
        <f t="shared" si="203"/>
        <v>1000</v>
      </c>
      <c r="V126" s="100">
        <f>G126</f>
        <v>1000</v>
      </c>
      <c r="W126" s="155">
        <v>2000</v>
      </c>
      <c r="X126" s="170">
        <f>K126</f>
        <v>450</v>
      </c>
      <c r="Y126" s="92">
        <f t="shared" si="198"/>
        <v>3000</v>
      </c>
      <c r="Z126" s="92">
        <f t="shared" si="198"/>
        <v>1450</v>
      </c>
      <c r="AA126" s="353">
        <f>V126</f>
        <v>1000</v>
      </c>
      <c r="AB126" s="337"/>
      <c r="AC126" s="359">
        <f>X126</f>
        <v>450</v>
      </c>
      <c r="AD126" s="232">
        <f t="shared" si="115"/>
        <v>1450</v>
      </c>
      <c r="AE126" s="92">
        <f t="shared" si="115"/>
        <v>1450</v>
      </c>
    </row>
    <row r="127" spans="1:31" ht="20.25" customHeight="1" x14ac:dyDescent="0.25">
      <c r="A127" s="86"/>
      <c r="B127" s="88"/>
      <c r="C127" s="88"/>
      <c r="D127" s="88">
        <v>32392</v>
      </c>
      <c r="E127" s="89" t="s">
        <v>132</v>
      </c>
      <c r="F127" s="155">
        <v>0</v>
      </c>
      <c r="G127" s="100">
        <f t="shared" ref="G127" si="223">F127/7.5345</f>
        <v>0</v>
      </c>
      <c r="H127" s="172"/>
      <c r="I127" s="173"/>
      <c r="J127" s="312"/>
      <c r="K127" s="124">
        <v>0</v>
      </c>
      <c r="L127" s="92">
        <f t="shared" si="205"/>
        <v>0</v>
      </c>
      <c r="M127" s="124">
        <f t="shared" si="209"/>
        <v>0</v>
      </c>
      <c r="N127" s="260"/>
      <c r="O127" s="174"/>
      <c r="P127" s="92">
        <f t="shared" si="212"/>
        <v>0</v>
      </c>
      <c r="Q127" s="100">
        <f>P127/7.5345</f>
        <v>0</v>
      </c>
      <c r="R127" s="172"/>
      <c r="S127" s="173"/>
      <c r="T127" s="92">
        <f t="shared" si="203"/>
        <v>0</v>
      </c>
      <c r="U127" s="92">
        <f t="shared" si="203"/>
        <v>0</v>
      </c>
      <c r="V127" s="100">
        <f t="shared" ref="V127" si="224">U127/7.5345</f>
        <v>0</v>
      </c>
      <c r="W127" s="172"/>
      <c r="X127" s="173"/>
      <c r="Y127" s="92">
        <f t="shared" si="198"/>
        <v>0</v>
      </c>
      <c r="Z127" s="92">
        <f t="shared" si="198"/>
        <v>0</v>
      </c>
      <c r="AA127" s="353">
        <f>V127</f>
        <v>0</v>
      </c>
      <c r="AB127" s="340"/>
      <c r="AC127" s="360">
        <f>X127</f>
        <v>0</v>
      </c>
      <c r="AD127" s="232">
        <f t="shared" si="115"/>
        <v>0</v>
      </c>
      <c r="AE127" s="92">
        <f t="shared" si="115"/>
        <v>0</v>
      </c>
    </row>
    <row r="128" spans="1:31" ht="20.25" customHeight="1" x14ac:dyDescent="0.25">
      <c r="A128" s="86"/>
      <c r="B128" s="88"/>
      <c r="C128" s="88"/>
      <c r="D128" s="88">
        <v>32393</v>
      </c>
      <c r="E128" s="89" t="s">
        <v>133</v>
      </c>
      <c r="F128" s="155">
        <v>2000</v>
      </c>
      <c r="G128" s="100">
        <v>200</v>
      </c>
      <c r="H128" s="155"/>
      <c r="I128" s="100">
        <f t="shared" ref="I128:J128" si="225">H128/7.5345</f>
        <v>0</v>
      </c>
      <c r="J128" s="101">
        <f t="shared" si="225"/>
        <v>0</v>
      </c>
      <c r="K128" s="124">
        <v>50</v>
      </c>
      <c r="L128" s="92">
        <f t="shared" si="205"/>
        <v>200</v>
      </c>
      <c r="M128" s="124">
        <f t="shared" si="209"/>
        <v>250</v>
      </c>
      <c r="N128" s="260"/>
      <c r="O128" s="157"/>
      <c r="P128" s="92">
        <f t="shared" si="212"/>
        <v>0</v>
      </c>
      <c r="Q128" s="100">
        <v>200</v>
      </c>
      <c r="R128" s="155"/>
      <c r="S128" s="100">
        <f t="shared" ref="S128" si="226">R128/7.5345</f>
        <v>0</v>
      </c>
      <c r="T128" s="92">
        <f t="shared" si="203"/>
        <v>0</v>
      </c>
      <c r="U128" s="92">
        <f t="shared" si="203"/>
        <v>200</v>
      </c>
      <c r="V128" s="100">
        <f>G128</f>
        <v>200</v>
      </c>
      <c r="W128" s="155"/>
      <c r="X128" s="100">
        <f>K128</f>
        <v>50</v>
      </c>
      <c r="Y128" s="92">
        <f t="shared" si="198"/>
        <v>200</v>
      </c>
      <c r="Z128" s="92">
        <f t="shared" si="198"/>
        <v>250</v>
      </c>
      <c r="AA128" s="353">
        <f>V128</f>
        <v>200</v>
      </c>
      <c r="AB128" s="337"/>
      <c r="AC128" s="353">
        <f>X128</f>
        <v>50</v>
      </c>
      <c r="AD128" s="232">
        <f t="shared" ref="AD128:AE179" si="227">AB128+Z128</f>
        <v>250</v>
      </c>
      <c r="AE128" s="92">
        <f t="shared" si="227"/>
        <v>250</v>
      </c>
    </row>
    <row r="129" spans="1:31" ht="20.25" customHeight="1" x14ac:dyDescent="0.25">
      <c r="A129" s="86"/>
      <c r="B129" s="88"/>
      <c r="C129" s="88"/>
      <c r="D129" s="88">
        <v>32394</v>
      </c>
      <c r="E129" s="89" t="s">
        <v>134</v>
      </c>
      <c r="F129" s="155">
        <v>1000</v>
      </c>
      <c r="G129" s="100">
        <v>200</v>
      </c>
      <c r="H129" s="155">
        <v>1000</v>
      </c>
      <c r="I129" s="100">
        <v>100</v>
      </c>
      <c r="J129" s="101">
        <v>100</v>
      </c>
      <c r="K129" s="124">
        <v>100</v>
      </c>
      <c r="L129" s="92">
        <f t="shared" si="205"/>
        <v>300</v>
      </c>
      <c r="M129" s="124">
        <f t="shared" si="209"/>
        <v>300</v>
      </c>
      <c r="N129" s="260">
        <v>723.17</v>
      </c>
      <c r="O129" s="157">
        <v>723.18</v>
      </c>
      <c r="P129" s="92">
        <f t="shared" si="212"/>
        <v>1446.35</v>
      </c>
      <c r="Q129" s="100">
        <v>200</v>
      </c>
      <c r="R129" s="155">
        <v>1000</v>
      </c>
      <c r="S129" s="100">
        <v>100</v>
      </c>
      <c r="T129" s="92">
        <f t="shared" si="203"/>
        <v>2446.35</v>
      </c>
      <c r="U129" s="92">
        <f t="shared" si="203"/>
        <v>300</v>
      </c>
      <c r="V129" s="100">
        <f>G129</f>
        <v>200</v>
      </c>
      <c r="W129" s="155">
        <v>1000</v>
      </c>
      <c r="X129" s="100">
        <f>K129</f>
        <v>100</v>
      </c>
      <c r="Y129" s="92">
        <f t="shared" si="198"/>
        <v>1300</v>
      </c>
      <c r="Z129" s="92">
        <f t="shared" si="198"/>
        <v>300</v>
      </c>
      <c r="AA129" s="353">
        <f>V129</f>
        <v>200</v>
      </c>
      <c r="AB129" s="337"/>
      <c r="AC129" s="353">
        <f>X129</f>
        <v>100</v>
      </c>
      <c r="AD129" s="232">
        <f t="shared" si="227"/>
        <v>300</v>
      </c>
      <c r="AE129" s="92">
        <f t="shared" si="227"/>
        <v>300</v>
      </c>
    </row>
    <row r="130" spans="1:31" ht="20.25" customHeight="1" x14ac:dyDescent="0.25">
      <c r="A130" s="86"/>
      <c r="B130" s="88"/>
      <c r="C130" s="88"/>
      <c r="D130" s="88">
        <v>32395</v>
      </c>
      <c r="E130" s="89" t="s">
        <v>135</v>
      </c>
      <c r="F130" s="155">
        <v>120000</v>
      </c>
      <c r="G130" s="100">
        <v>18000</v>
      </c>
      <c r="H130" s="155">
        <v>110000</v>
      </c>
      <c r="I130" s="100">
        <v>14600</v>
      </c>
      <c r="J130" s="101">
        <v>14600</v>
      </c>
      <c r="K130" s="124">
        <v>16000</v>
      </c>
      <c r="L130" s="92">
        <f t="shared" si="205"/>
        <v>32600</v>
      </c>
      <c r="M130" s="124">
        <f t="shared" si="209"/>
        <v>34000</v>
      </c>
      <c r="N130" s="260">
        <v>83591.73</v>
      </c>
      <c r="O130" s="157">
        <v>72106.16</v>
      </c>
      <c r="P130" s="92">
        <f t="shared" si="212"/>
        <v>155697.89000000001</v>
      </c>
      <c r="Q130" s="100">
        <v>16000</v>
      </c>
      <c r="R130" s="155">
        <v>110000</v>
      </c>
      <c r="S130" s="100">
        <v>14600</v>
      </c>
      <c r="T130" s="92">
        <f t="shared" si="203"/>
        <v>265697.89</v>
      </c>
      <c r="U130" s="92">
        <f t="shared" si="203"/>
        <v>30600</v>
      </c>
      <c r="V130" s="100">
        <v>19000</v>
      </c>
      <c r="W130" s="155">
        <v>110000</v>
      </c>
      <c r="X130" s="100">
        <v>18000</v>
      </c>
      <c r="Y130" s="92">
        <f t="shared" si="198"/>
        <v>140600</v>
      </c>
      <c r="Z130" s="92">
        <f t="shared" si="198"/>
        <v>37000</v>
      </c>
      <c r="AA130" s="353">
        <f>V130*1.1</f>
        <v>20900</v>
      </c>
      <c r="AB130" s="337"/>
      <c r="AC130" s="353">
        <v>19000</v>
      </c>
      <c r="AD130" s="232">
        <f t="shared" si="227"/>
        <v>37000</v>
      </c>
      <c r="AE130" s="92">
        <f t="shared" si="227"/>
        <v>39900</v>
      </c>
    </row>
    <row r="131" spans="1:31" ht="20.25" customHeight="1" x14ac:dyDescent="0.25">
      <c r="A131" s="86"/>
      <c r="B131" s="88"/>
      <c r="C131" s="88"/>
      <c r="D131" s="88">
        <v>32396</v>
      </c>
      <c r="E131" s="89" t="s">
        <v>136</v>
      </c>
      <c r="F131" s="155">
        <v>0</v>
      </c>
      <c r="G131" s="100">
        <v>100</v>
      </c>
      <c r="H131" s="155">
        <v>3000</v>
      </c>
      <c r="I131" s="100">
        <v>400</v>
      </c>
      <c r="J131" s="101">
        <v>400</v>
      </c>
      <c r="K131" s="124">
        <v>500</v>
      </c>
      <c r="L131" s="92">
        <f t="shared" si="205"/>
        <v>500</v>
      </c>
      <c r="M131" s="124">
        <f t="shared" si="209"/>
        <v>600</v>
      </c>
      <c r="N131" s="260"/>
      <c r="O131" s="157">
        <v>1951.31</v>
      </c>
      <c r="P131" s="92">
        <f t="shared" si="212"/>
        <v>1951.31</v>
      </c>
      <c r="Q131" s="100"/>
      <c r="R131" s="155">
        <v>3000</v>
      </c>
      <c r="S131" s="100">
        <v>400</v>
      </c>
      <c r="T131" s="92">
        <f t="shared" si="203"/>
        <v>4951.3099999999995</v>
      </c>
      <c r="U131" s="92">
        <f t="shared" si="203"/>
        <v>400</v>
      </c>
      <c r="V131" s="100">
        <f>G131</f>
        <v>100</v>
      </c>
      <c r="W131" s="155">
        <v>3000</v>
      </c>
      <c r="X131" s="100">
        <f>K131</f>
        <v>500</v>
      </c>
      <c r="Y131" s="92">
        <f t="shared" si="198"/>
        <v>3400</v>
      </c>
      <c r="Z131" s="92">
        <f t="shared" si="198"/>
        <v>600</v>
      </c>
      <c r="AA131" s="353">
        <f>V131</f>
        <v>100</v>
      </c>
      <c r="AB131" s="337"/>
      <c r="AC131" s="353">
        <f>X131</f>
        <v>500</v>
      </c>
      <c r="AD131" s="232">
        <f t="shared" si="227"/>
        <v>600</v>
      </c>
      <c r="AE131" s="92">
        <f t="shared" si="227"/>
        <v>600</v>
      </c>
    </row>
    <row r="132" spans="1:31" ht="20.25" customHeight="1" x14ac:dyDescent="0.25">
      <c r="A132" s="86"/>
      <c r="B132" s="88"/>
      <c r="C132" s="88"/>
      <c r="D132" s="175">
        <v>32399</v>
      </c>
      <c r="E132" s="176" t="s">
        <v>137</v>
      </c>
      <c r="F132" s="155">
        <v>10000</v>
      </c>
      <c r="G132" s="100">
        <v>1000</v>
      </c>
      <c r="H132" s="155">
        <v>5000</v>
      </c>
      <c r="I132" s="100">
        <v>700</v>
      </c>
      <c r="J132" s="101">
        <v>700</v>
      </c>
      <c r="K132" s="124">
        <v>200</v>
      </c>
      <c r="L132" s="92">
        <f t="shared" si="205"/>
        <v>1700</v>
      </c>
      <c r="M132" s="124">
        <f t="shared" si="209"/>
        <v>1200</v>
      </c>
      <c r="N132" s="260">
        <v>2338.64</v>
      </c>
      <c r="O132" s="157">
        <v>720</v>
      </c>
      <c r="P132" s="92">
        <f t="shared" si="212"/>
        <v>3058.64</v>
      </c>
      <c r="Q132" s="100">
        <v>1300</v>
      </c>
      <c r="R132" s="155">
        <v>5000</v>
      </c>
      <c r="S132" s="100">
        <v>700</v>
      </c>
      <c r="T132" s="92">
        <f t="shared" si="203"/>
        <v>8058.6399999999994</v>
      </c>
      <c r="U132" s="92">
        <f t="shared" si="203"/>
        <v>2000</v>
      </c>
      <c r="V132" s="100">
        <f>G132</f>
        <v>1000</v>
      </c>
      <c r="W132" s="155">
        <v>5000</v>
      </c>
      <c r="X132" s="100">
        <f>K132</f>
        <v>200</v>
      </c>
      <c r="Y132" s="92">
        <f t="shared" si="198"/>
        <v>7000</v>
      </c>
      <c r="Z132" s="92">
        <f t="shared" si="198"/>
        <v>1200</v>
      </c>
      <c r="AA132" s="353">
        <f>V132</f>
        <v>1000</v>
      </c>
      <c r="AB132" s="337"/>
      <c r="AC132" s="353">
        <f>X132</f>
        <v>200</v>
      </c>
      <c r="AD132" s="232">
        <f t="shared" si="227"/>
        <v>1200</v>
      </c>
      <c r="AE132" s="92">
        <f t="shared" si="227"/>
        <v>1200</v>
      </c>
    </row>
    <row r="133" spans="1:31" ht="20.25" customHeight="1" x14ac:dyDescent="0.25">
      <c r="A133" s="104"/>
      <c r="B133" s="70">
        <v>329</v>
      </c>
      <c r="C133" s="70"/>
      <c r="D133" s="70"/>
      <c r="E133" s="72" t="s">
        <v>138</v>
      </c>
      <c r="F133" s="161">
        <f>F134+F136+F140+F142+F144+F149</f>
        <v>72000</v>
      </c>
      <c r="G133" s="161">
        <f t="shared" ref="G133:K133" si="228">G134+G136+G140+G142+G144+G149</f>
        <v>12000</v>
      </c>
      <c r="H133" s="161">
        <f t="shared" si="228"/>
        <v>55500</v>
      </c>
      <c r="I133" s="161">
        <f t="shared" si="228"/>
        <v>7400</v>
      </c>
      <c r="J133" s="237">
        <f t="shared" si="228"/>
        <v>6600</v>
      </c>
      <c r="K133" s="161">
        <f t="shared" si="228"/>
        <v>3100</v>
      </c>
      <c r="L133" s="74">
        <f t="shared" si="205"/>
        <v>19400</v>
      </c>
      <c r="M133" s="356">
        <f t="shared" si="209"/>
        <v>15100</v>
      </c>
      <c r="N133" s="263">
        <f>N134+N136+N140+N142+N144+N149</f>
        <v>29465.34</v>
      </c>
      <c r="O133" s="161">
        <f>O134+O136+O140+O142+O144+O149</f>
        <v>29013.14</v>
      </c>
      <c r="P133" s="76">
        <f t="shared" si="212"/>
        <v>58478.479999999996</v>
      </c>
      <c r="Q133" s="161">
        <f t="shared" ref="Q133:S133" si="229">Q134+Q136+Q140+Q142+Q144+Q149</f>
        <v>9700</v>
      </c>
      <c r="R133" s="161">
        <f t="shared" si="229"/>
        <v>55500</v>
      </c>
      <c r="S133" s="161">
        <f t="shared" si="229"/>
        <v>7400</v>
      </c>
      <c r="T133" s="74">
        <f t="shared" si="203"/>
        <v>113978.48</v>
      </c>
      <c r="U133" s="74">
        <f t="shared" si="203"/>
        <v>17100</v>
      </c>
      <c r="V133" s="161">
        <f t="shared" ref="V133:X133" si="230">V134+V136+V140+V142+V144+V149</f>
        <v>12000</v>
      </c>
      <c r="W133" s="161">
        <f t="shared" si="230"/>
        <v>55500</v>
      </c>
      <c r="X133" s="161">
        <f t="shared" si="230"/>
        <v>3200</v>
      </c>
      <c r="Y133" s="74">
        <f t="shared" si="198"/>
        <v>72600</v>
      </c>
      <c r="Z133" s="74">
        <f t="shared" si="198"/>
        <v>15200</v>
      </c>
      <c r="AA133" s="161">
        <f t="shared" ref="AA133:AC133" si="231">AA134+AA136+AA140+AA142+AA144+AA149</f>
        <v>12000</v>
      </c>
      <c r="AB133" s="237">
        <f t="shared" si="231"/>
        <v>0</v>
      </c>
      <c r="AC133" s="161">
        <f t="shared" si="231"/>
        <v>3200</v>
      </c>
      <c r="AD133" s="325">
        <f t="shared" si="227"/>
        <v>15200</v>
      </c>
      <c r="AE133" s="74">
        <f t="shared" si="227"/>
        <v>15200</v>
      </c>
    </row>
    <row r="134" spans="1:31" ht="20.25" customHeight="1" x14ac:dyDescent="0.25">
      <c r="A134" s="143"/>
      <c r="B134" s="119"/>
      <c r="C134" s="119">
        <v>3291</v>
      </c>
      <c r="D134" s="119"/>
      <c r="E134" s="120" t="s">
        <v>139</v>
      </c>
      <c r="F134" s="153">
        <f>SUM(F135)</f>
        <v>35000</v>
      </c>
      <c r="G134" s="153">
        <f t="shared" ref="G134:K134" si="232">SUM(G135)</f>
        <v>6000</v>
      </c>
      <c r="H134" s="153">
        <f t="shared" si="232"/>
        <v>35000</v>
      </c>
      <c r="I134" s="153">
        <f t="shared" si="232"/>
        <v>4600</v>
      </c>
      <c r="J134" s="234">
        <f t="shared" si="232"/>
        <v>4600</v>
      </c>
      <c r="K134" s="153">
        <f t="shared" si="232"/>
        <v>2000</v>
      </c>
      <c r="L134" s="83">
        <f t="shared" si="205"/>
        <v>10600</v>
      </c>
      <c r="M134" s="355">
        <f t="shared" si="209"/>
        <v>8000</v>
      </c>
      <c r="N134" s="261">
        <f>SUM(N135)</f>
        <v>21038.36</v>
      </c>
      <c r="O134" s="154">
        <f>SUM(O135)</f>
        <v>21038.36</v>
      </c>
      <c r="P134" s="85">
        <f t="shared" si="212"/>
        <v>42076.72</v>
      </c>
      <c r="Q134" s="153">
        <f t="shared" ref="Q134:S134" si="233">SUM(Q135)</f>
        <v>4600</v>
      </c>
      <c r="R134" s="153">
        <f t="shared" si="233"/>
        <v>35000</v>
      </c>
      <c r="S134" s="153">
        <f t="shared" si="233"/>
        <v>4600</v>
      </c>
      <c r="T134" s="83">
        <f t="shared" si="203"/>
        <v>77076.72</v>
      </c>
      <c r="U134" s="83">
        <f t="shared" si="203"/>
        <v>9200</v>
      </c>
      <c r="V134" s="153">
        <f t="shared" ref="V134:X134" si="234">SUM(V135)</f>
        <v>6000</v>
      </c>
      <c r="W134" s="153">
        <f t="shared" si="234"/>
        <v>35000</v>
      </c>
      <c r="X134" s="153">
        <f t="shared" si="234"/>
        <v>2000</v>
      </c>
      <c r="Y134" s="83">
        <f t="shared" si="198"/>
        <v>44200</v>
      </c>
      <c r="Z134" s="83">
        <f t="shared" si="198"/>
        <v>8000</v>
      </c>
      <c r="AA134" s="153">
        <f t="shared" ref="AA134:AC134" si="235">SUM(AA135)</f>
        <v>6000</v>
      </c>
      <c r="AB134" s="234">
        <f t="shared" si="235"/>
        <v>0</v>
      </c>
      <c r="AC134" s="153">
        <f t="shared" si="235"/>
        <v>2000</v>
      </c>
      <c r="AD134" s="231">
        <f t="shared" si="227"/>
        <v>8000</v>
      </c>
      <c r="AE134" s="83">
        <f t="shared" si="227"/>
        <v>8000</v>
      </c>
    </row>
    <row r="135" spans="1:31" ht="20.25" customHeight="1" x14ac:dyDescent="0.25">
      <c r="A135" s="86"/>
      <c r="B135" s="88"/>
      <c r="C135" s="88"/>
      <c r="D135" s="88">
        <v>32911</v>
      </c>
      <c r="E135" s="89" t="s">
        <v>140</v>
      </c>
      <c r="F135" s="146">
        <v>35000</v>
      </c>
      <c r="G135" s="100">
        <v>6000</v>
      </c>
      <c r="H135" s="155">
        <v>35000</v>
      </c>
      <c r="I135" s="100">
        <v>4600</v>
      </c>
      <c r="J135" s="101">
        <v>4600</v>
      </c>
      <c r="K135" s="124">
        <v>2000</v>
      </c>
      <c r="L135" s="92">
        <f t="shared" si="205"/>
        <v>10600</v>
      </c>
      <c r="M135" s="124">
        <f t="shared" si="209"/>
        <v>8000</v>
      </c>
      <c r="N135" s="260">
        <v>21038.36</v>
      </c>
      <c r="O135" s="157">
        <v>21038.36</v>
      </c>
      <c r="P135" s="92">
        <f t="shared" si="212"/>
        <v>42076.72</v>
      </c>
      <c r="Q135" s="100">
        <v>4600</v>
      </c>
      <c r="R135" s="155">
        <v>35000</v>
      </c>
      <c r="S135" s="100">
        <v>4600</v>
      </c>
      <c r="T135" s="92">
        <f t="shared" si="203"/>
        <v>77076.72</v>
      </c>
      <c r="U135" s="92">
        <f t="shared" si="203"/>
        <v>9200</v>
      </c>
      <c r="V135" s="100">
        <f>G135</f>
        <v>6000</v>
      </c>
      <c r="W135" s="155">
        <v>35000</v>
      </c>
      <c r="X135" s="100">
        <f>K135</f>
        <v>2000</v>
      </c>
      <c r="Y135" s="92">
        <f t="shared" si="198"/>
        <v>44200</v>
      </c>
      <c r="Z135" s="92">
        <f t="shared" si="198"/>
        <v>8000</v>
      </c>
      <c r="AA135" s="353">
        <f>V135</f>
        <v>6000</v>
      </c>
      <c r="AB135" s="337"/>
      <c r="AC135" s="353">
        <f>X135</f>
        <v>2000</v>
      </c>
      <c r="AD135" s="232">
        <f t="shared" si="227"/>
        <v>8000</v>
      </c>
      <c r="AE135" s="92">
        <f t="shared" si="227"/>
        <v>8000</v>
      </c>
    </row>
    <row r="136" spans="1:31" ht="20.25" customHeight="1" x14ac:dyDescent="0.25">
      <c r="A136" s="143"/>
      <c r="B136" s="119"/>
      <c r="C136" s="119">
        <v>3292</v>
      </c>
      <c r="D136" s="119"/>
      <c r="E136" s="120" t="s">
        <v>141</v>
      </c>
      <c r="F136" s="153">
        <f>SUM(F137:F139)</f>
        <v>4500</v>
      </c>
      <c r="G136" s="153">
        <f t="shared" ref="G136:K136" si="236">SUM(G137:G139)</f>
        <v>700</v>
      </c>
      <c r="H136" s="153">
        <f t="shared" si="236"/>
        <v>6500</v>
      </c>
      <c r="I136" s="153">
        <f t="shared" si="236"/>
        <v>900</v>
      </c>
      <c r="J136" s="234">
        <f t="shared" si="236"/>
        <v>400</v>
      </c>
      <c r="K136" s="153">
        <f t="shared" si="236"/>
        <v>300</v>
      </c>
      <c r="L136" s="83">
        <f t="shared" si="205"/>
        <v>1600</v>
      </c>
      <c r="M136" s="355">
        <f t="shared" si="209"/>
        <v>1000</v>
      </c>
      <c r="N136" s="261">
        <f>SUM(N137:N139)</f>
        <v>3446.67</v>
      </c>
      <c r="O136" s="154">
        <f>SUM(O137:O139)</f>
        <v>3974.28</v>
      </c>
      <c r="P136" s="85">
        <f t="shared" si="212"/>
        <v>7420.9500000000007</v>
      </c>
      <c r="Q136" s="153">
        <f t="shared" ref="Q136:S136" si="237">SUM(Q137:Q139)</f>
        <v>700</v>
      </c>
      <c r="R136" s="153">
        <f t="shared" si="237"/>
        <v>6500</v>
      </c>
      <c r="S136" s="153">
        <f t="shared" si="237"/>
        <v>900</v>
      </c>
      <c r="T136" s="83">
        <f t="shared" si="203"/>
        <v>13920.95</v>
      </c>
      <c r="U136" s="83">
        <f t="shared" si="203"/>
        <v>1600</v>
      </c>
      <c r="V136" s="153">
        <f t="shared" ref="V136:X136" si="238">SUM(V137:V139)</f>
        <v>700</v>
      </c>
      <c r="W136" s="153">
        <f t="shared" si="238"/>
        <v>6500</v>
      </c>
      <c r="X136" s="153">
        <f t="shared" si="238"/>
        <v>400</v>
      </c>
      <c r="Y136" s="83">
        <f t="shared" si="198"/>
        <v>8100</v>
      </c>
      <c r="Z136" s="83">
        <f t="shared" si="198"/>
        <v>1100</v>
      </c>
      <c r="AA136" s="153">
        <f t="shared" ref="AA136:AC136" si="239">SUM(AA137:AA139)</f>
        <v>700</v>
      </c>
      <c r="AB136" s="234">
        <f t="shared" si="239"/>
        <v>0</v>
      </c>
      <c r="AC136" s="153">
        <f t="shared" si="239"/>
        <v>400</v>
      </c>
      <c r="AD136" s="231">
        <f t="shared" si="227"/>
        <v>1100</v>
      </c>
      <c r="AE136" s="83">
        <f t="shared" si="227"/>
        <v>1100</v>
      </c>
    </row>
    <row r="137" spans="1:31" ht="20.25" customHeight="1" x14ac:dyDescent="0.25">
      <c r="A137" s="86"/>
      <c r="B137" s="88"/>
      <c r="C137" s="88"/>
      <c r="D137" s="88">
        <v>32921</v>
      </c>
      <c r="E137" s="89" t="s">
        <v>142</v>
      </c>
      <c r="F137" s="146">
        <v>1000</v>
      </c>
      <c r="G137" s="91">
        <v>200</v>
      </c>
      <c r="H137" s="157">
        <v>1000</v>
      </c>
      <c r="I137" s="91">
        <v>100</v>
      </c>
      <c r="J137" s="149">
        <v>100</v>
      </c>
      <c r="K137" s="124">
        <v>0</v>
      </c>
      <c r="L137" s="92">
        <f t="shared" si="205"/>
        <v>300</v>
      </c>
      <c r="M137" s="124">
        <f t="shared" si="209"/>
        <v>200</v>
      </c>
      <c r="N137" s="260">
        <v>659.34</v>
      </c>
      <c r="O137" s="157">
        <v>659.34</v>
      </c>
      <c r="P137" s="92">
        <f t="shared" si="212"/>
        <v>1318.68</v>
      </c>
      <c r="Q137" s="100">
        <v>200</v>
      </c>
      <c r="R137" s="157">
        <v>1000</v>
      </c>
      <c r="S137" s="100">
        <v>100</v>
      </c>
      <c r="T137" s="92">
        <f t="shared" si="203"/>
        <v>2318.6800000000003</v>
      </c>
      <c r="U137" s="92">
        <f t="shared" si="203"/>
        <v>300</v>
      </c>
      <c r="V137" s="100">
        <f>G137</f>
        <v>200</v>
      </c>
      <c r="W137" s="157">
        <v>1000</v>
      </c>
      <c r="X137" s="100">
        <v>100</v>
      </c>
      <c r="Y137" s="92">
        <f t="shared" si="198"/>
        <v>1300</v>
      </c>
      <c r="Z137" s="92">
        <f t="shared" si="198"/>
        <v>300</v>
      </c>
      <c r="AA137" s="353">
        <f>V137</f>
        <v>200</v>
      </c>
      <c r="AB137" s="341"/>
      <c r="AC137" s="353">
        <f>X137</f>
        <v>100</v>
      </c>
      <c r="AD137" s="232">
        <f t="shared" si="227"/>
        <v>300</v>
      </c>
      <c r="AE137" s="92">
        <f t="shared" si="227"/>
        <v>300</v>
      </c>
    </row>
    <row r="138" spans="1:31" ht="20.25" customHeight="1" x14ac:dyDescent="0.25">
      <c r="A138" s="86"/>
      <c r="B138" s="88"/>
      <c r="C138" s="88"/>
      <c r="D138" s="88">
        <v>32922</v>
      </c>
      <c r="E138" s="89" t="s">
        <v>143</v>
      </c>
      <c r="F138" s="146">
        <v>0</v>
      </c>
      <c r="G138" s="91">
        <f t="shared" ref="G138" si="240">F138/7.5345</f>
        <v>0</v>
      </c>
      <c r="H138" s="157">
        <v>2000</v>
      </c>
      <c r="I138" s="91">
        <v>300</v>
      </c>
      <c r="J138" s="149">
        <f>300-200</f>
        <v>100</v>
      </c>
      <c r="K138" s="124">
        <v>100</v>
      </c>
      <c r="L138" s="92">
        <f t="shared" si="205"/>
        <v>300</v>
      </c>
      <c r="M138" s="124">
        <f t="shared" si="209"/>
        <v>100</v>
      </c>
      <c r="N138" s="260"/>
      <c r="O138" s="157"/>
      <c r="P138" s="92">
        <f t="shared" si="212"/>
        <v>0</v>
      </c>
      <c r="Q138" s="100">
        <f>P138/7.5345</f>
        <v>0</v>
      </c>
      <c r="R138" s="157">
        <v>2000</v>
      </c>
      <c r="S138" s="100">
        <v>300</v>
      </c>
      <c r="T138" s="92">
        <f t="shared" si="203"/>
        <v>2000</v>
      </c>
      <c r="U138" s="92">
        <f t="shared" si="203"/>
        <v>300</v>
      </c>
      <c r="V138" s="100">
        <f>G138</f>
        <v>0</v>
      </c>
      <c r="W138" s="157">
        <v>2000</v>
      </c>
      <c r="X138" s="100">
        <f>K138</f>
        <v>100</v>
      </c>
      <c r="Y138" s="92">
        <f t="shared" si="198"/>
        <v>2300</v>
      </c>
      <c r="Z138" s="92">
        <f t="shared" si="198"/>
        <v>100</v>
      </c>
      <c r="AA138" s="353">
        <f>V138</f>
        <v>0</v>
      </c>
      <c r="AB138" s="341"/>
      <c r="AC138" s="353">
        <f>X138</f>
        <v>100</v>
      </c>
      <c r="AD138" s="232">
        <f t="shared" si="227"/>
        <v>100</v>
      </c>
      <c r="AE138" s="92">
        <f t="shared" si="227"/>
        <v>100</v>
      </c>
    </row>
    <row r="139" spans="1:31" ht="20.25" customHeight="1" x14ac:dyDescent="0.25">
      <c r="A139" s="86"/>
      <c r="B139" s="88"/>
      <c r="C139" s="88"/>
      <c r="D139" s="88">
        <v>32923</v>
      </c>
      <c r="E139" s="89" t="s">
        <v>144</v>
      </c>
      <c r="F139" s="146">
        <v>3500</v>
      </c>
      <c r="G139" s="91">
        <v>500</v>
      </c>
      <c r="H139" s="157">
        <v>3500</v>
      </c>
      <c r="I139" s="91">
        <v>500</v>
      </c>
      <c r="J139" s="149">
        <f>500-300</f>
        <v>200</v>
      </c>
      <c r="K139" s="124">
        <v>200</v>
      </c>
      <c r="L139" s="92">
        <f t="shared" si="205"/>
        <v>1000</v>
      </c>
      <c r="M139" s="124">
        <f t="shared" si="209"/>
        <v>700</v>
      </c>
      <c r="N139" s="260">
        <v>2787.33</v>
      </c>
      <c r="O139" s="157">
        <v>3314.94</v>
      </c>
      <c r="P139" s="92">
        <f t="shared" si="212"/>
        <v>6102.27</v>
      </c>
      <c r="Q139" s="100">
        <v>500</v>
      </c>
      <c r="R139" s="157">
        <v>3500</v>
      </c>
      <c r="S139" s="100">
        <v>500</v>
      </c>
      <c r="T139" s="92">
        <f t="shared" si="203"/>
        <v>9602.27</v>
      </c>
      <c r="U139" s="92">
        <f t="shared" si="203"/>
        <v>1000</v>
      </c>
      <c r="V139" s="100">
        <f>G139</f>
        <v>500</v>
      </c>
      <c r="W139" s="157">
        <v>3500</v>
      </c>
      <c r="X139" s="100">
        <f>K139</f>
        <v>200</v>
      </c>
      <c r="Y139" s="92">
        <f t="shared" si="198"/>
        <v>4500</v>
      </c>
      <c r="Z139" s="92">
        <f t="shared" si="198"/>
        <v>700</v>
      </c>
      <c r="AA139" s="353">
        <f>V139</f>
        <v>500</v>
      </c>
      <c r="AB139" s="341"/>
      <c r="AC139" s="353">
        <f>X139</f>
        <v>200</v>
      </c>
      <c r="AD139" s="232">
        <f t="shared" si="227"/>
        <v>700</v>
      </c>
      <c r="AE139" s="92">
        <f t="shared" si="227"/>
        <v>700</v>
      </c>
    </row>
    <row r="140" spans="1:31" ht="20.25" customHeight="1" x14ac:dyDescent="0.25">
      <c r="A140" s="143"/>
      <c r="B140" s="119"/>
      <c r="C140" s="119">
        <v>3293</v>
      </c>
      <c r="D140" s="119"/>
      <c r="E140" s="120" t="s">
        <v>145</v>
      </c>
      <c r="F140" s="153">
        <f>SUM(F141)</f>
        <v>3000</v>
      </c>
      <c r="G140" s="153">
        <f t="shared" ref="G140:K140" si="241">SUM(G141)</f>
        <v>400</v>
      </c>
      <c r="H140" s="153">
        <f t="shared" si="241"/>
        <v>2000</v>
      </c>
      <c r="I140" s="153">
        <f t="shared" si="241"/>
        <v>300</v>
      </c>
      <c r="J140" s="234">
        <f t="shared" si="241"/>
        <v>100</v>
      </c>
      <c r="K140" s="153">
        <f t="shared" si="241"/>
        <v>100</v>
      </c>
      <c r="L140" s="83">
        <f t="shared" si="205"/>
        <v>700</v>
      </c>
      <c r="M140" s="355">
        <f t="shared" si="209"/>
        <v>500</v>
      </c>
      <c r="N140" s="261">
        <f>SUM(N141)</f>
        <v>979.81</v>
      </c>
      <c r="O140" s="154">
        <f>SUM(O141)</f>
        <v>0</v>
      </c>
      <c r="P140" s="85">
        <f t="shared" si="212"/>
        <v>979.81</v>
      </c>
      <c r="Q140" s="153">
        <f t="shared" ref="Q140:S140" si="242">SUM(Q141)</f>
        <v>400</v>
      </c>
      <c r="R140" s="153">
        <f t="shared" si="242"/>
        <v>2000</v>
      </c>
      <c r="S140" s="153">
        <f t="shared" si="242"/>
        <v>300</v>
      </c>
      <c r="T140" s="83">
        <f t="shared" si="203"/>
        <v>2979.81</v>
      </c>
      <c r="U140" s="83">
        <f t="shared" si="203"/>
        <v>700</v>
      </c>
      <c r="V140" s="153">
        <f t="shared" ref="V140:X140" si="243">SUM(V141)</f>
        <v>400</v>
      </c>
      <c r="W140" s="153">
        <f t="shared" si="243"/>
        <v>2000</v>
      </c>
      <c r="X140" s="153">
        <f t="shared" si="243"/>
        <v>100</v>
      </c>
      <c r="Y140" s="83">
        <f t="shared" si="198"/>
        <v>2700</v>
      </c>
      <c r="Z140" s="83">
        <f t="shared" si="198"/>
        <v>500</v>
      </c>
      <c r="AA140" s="153">
        <f t="shared" ref="AA140:AC140" si="244">SUM(AA141)</f>
        <v>400</v>
      </c>
      <c r="AB140" s="234">
        <f t="shared" si="244"/>
        <v>0</v>
      </c>
      <c r="AC140" s="153">
        <f t="shared" si="244"/>
        <v>100</v>
      </c>
      <c r="AD140" s="231">
        <f t="shared" si="227"/>
        <v>500</v>
      </c>
      <c r="AE140" s="83">
        <f t="shared" si="227"/>
        <v>500</v>
      </c>
    </row>
    <row r="141" spans="1:31" ht="20.25" customHeight="1" x14ac:dyDescent="0.25">
      <c r="A141" s="86"/>
      <c r="B141" s="88"/>
      <c r="C141" s="88"/>
      <c r="D141" s="88">
        <v>32931</v>
      </c>
      <c r="E141" s="89" t="s">
        <v>145</v>
      </c>
      <c r="F141" s="146">
        <v>3000</v>
      </c>
      <c r="G141" s="100">
        <v>400</v>
      </c>
      <c r="H141" s="155">
        <v>2000</v>
      </c>
      <c r="I141" s="100">
        <v>300</v>
      </c>
      <c r="J141" s="101">
        <f>300-200</f>
        <v>100</v>
      </c>
      <c r="K141" s="124">
        <v>100</v>
      </c>
      <c r="L141" s="92">
        <f t="shared" si="205"/>
        <v>700</v>
      </c>
      <c r="M141" s="124">
        <f t="shared" si="209"/>
        <v>500</v>
      </c>
      <c r="N141" s="260">
        <v>979.81</v>
      </c>
      <c r="O141" s="157"/>
      <c r="P141" s="92">
        <f t="shared" si="212"/>
        <v>979.81</v>
      </c>
      <c r="Q141" s="100">
        <v>400</v>
      </c>
      <c r="R141" s="155">
        <v>2000</v>
      </c>
      <c r="S141" s="100">
        <v>300</v>
      </c>
      <c r="T141" s="92">
        <f t="shared" si="203"/>
        <v>2979.81</v>
      </c>
      <c r="U141" s="92">
        <f t="shared" si="203"/>
        <v>700</v>
      </c>
      <c r="V141" s="100">
        <f>G141</f>
        <v>400</v>
      </c>
      <c r="W141" s="155">
        <v>2000</v>
      </c>
      <c r="X141" s="100">
        <f>K141</f>
        <v>100</v>
      </c>
      <c r="Y141" s="92">
        <f t="shared" si="198"/>
        <v>2700</v>
      </c>
      <c r="Z141" s="92">
        <f t="shared" si="198"/>
        <v>500</v>
      </c>
      <c r="AA141" s="353">
        <f>V141</f>
        <v>400</v>
      </c>
      <c r="AB141" s="337"/>
      <c r="AC141" s="353">
        <f>X141</f>
        <v>100</v>
      </c>
      <c r="AD141" s="232">
        <f t="shared" si="227"/>
        <v>500</v>
      </c>
      <c r="AE141" s="92">
        <f t="shared" si="227"/>
        <v>500</v>
      </c>
    </row>
    <row r="142" spans="1:31" ht="20.25" customHeight="1" x14ac:dyDescent="0.25">
      <c r="A142" s="143"/>
      <c r="B142" s="119"/>
      <c r="C142" s="119">
        <v>3294</v>
      </c>
      <c r="D142" s="119"/>
      <c r="E142" s="120" t="s">
        <v>146</v>
      </c>
      <c r="F142" s="153">
        <f>SUM(F143)</f>
        <v>10000</v>
      </c>
      <c r="G142" s="153">
        <f t="shared" ref="G142:K142" si="245">SUM(G143)</f>
        <v>1500</v>
      </c>
      <c r="H142" s="153">
        <f t="shared" si="245"/>
        <v>5000</v>
      </c>
      <c r="I142" s="153">
        <f t="shared" si="245"/>
        <v>700</v>
      </c>
      <c r="J142" s="234">
        <f t="shared" si="245"/>
        <v>700</v>
      </c>
      <c r="K142" s="153">
        <f t="shared" si="245"/>
        <v>500</v>
      </c>
      <c r="L142" s="83">
        <f t="shared" si="205"/>
        <v>2200</v>
      </c>
      <c r="M142" s="355">
        <f t="shared" si="209"/>
        <v>2000</v>
      </c>
      <c r="N142" s="261">
        <f>SUM(N143)</f>
        <v>4000.5</v>
      </c>
      <c r="O142" s="154">
        <f>SUM(O143)</f>
        <v>4000.5</v>
      </c>
      <c r="P142" s="85">
        <f t="shared" si="212"/>
        <v>8001</v>
      </c>
      <c r="Q142" s="153">
        <f t="shared" ref="Q142:S142" si="246">SUM(Q143)</f>
        <v>1300</v>
      </c>
      <c r="R142" s="153">
        <f t="shared" si="246"/>
        <v>5000</v>
      </c>
      <c r="S142" s="153">
        <f t="shared" si="246"/>
        <v>700</v>
      </c>
      <c r="T142" s="83">
        <f t="shared" si="203"/>
        <v>13001</v>
      </c>
      <c r="U142" s="83">
        <f t="shared" si="203"/>
        <v>2000</v>
      </c>
      <c r="V142" s="153">
        <f t="shared" ref="V142:X142" si="247">SUM(V143)</f>
        <v>1500</v>
      </c>
      <c r="W142" s="153">
        <f t="shared" si="247"/>
        <v>5000</v>
      </c>
      <c r="X142" s="153">
        <f t="shared" si="247"/>
        <v>500</v>
      </c>
      <c r="Y142" s="83">
        <f t="shared" si="198"/>
        <v>7000</v>
      </c>
      <c r="Z142" s="83">
        <f t="shared" si="198"/>
        <v>2000</v>
      </c>
      <c r="AA142" s="153">
        <f t="shared" ref="AA142:AC142" si="248">SUM(AA143)</f>
        <v>1500</v>
      </c>
      <c r="AB142" s="234">
        <f t="shared" si="248"/>
        <v>0</v>
      </c>
      <c r="AC142" s="153">
        <f t="shared" si="248"/>
        <v>500</v>
      </c>
      <c r="AD142" s="231">
        <f t="shared" si="227"/>
        <v>2000</v>
      </c>
      <c r="AE142" s="83">
        <f t="shared" si="227"/>
        <v>2000</v>
      </c>
    </row>
    <row r="143" spans="1:31" ht="20.25" customHeight="1" x14ac:dyDescent="0.25">
      <c r="A143" s="86"/>
      <c r="B143" s="88"/>
      <c r="C143" s="88"/>
      <c r="D143" s="88">
        <v>32941</v>
      </c>
      <c r="E143" s="89" t="s">
        <v>147</v>
      </c>
      <c r="F143" s="146">
        <v>10000</v>
      </c>
      <c r="G143" s="100">
        <v>1500</v>
      </c>
      <c r="H143" s="155">
        <v>5000</v>
      </c>
      <c r="I143" s="100">
        <v>700</v>
      </c>
      <c r="J143" s="101">
        <v>700</v>
      </c>
      <c r="K143" s="124">
        <v>500</v>
      </c>
      <c r="L143" s="92">
        <f t="shared" si="205"/>
        <v>2200</v>
      </c>
      <c r="M143" s="124">
        <f t="shared" si="209"/>
        <v>2000</v>
      </c>
      <c r="N143" s="260">
        <v>4000.5</v>
      </c>
      <c r="O143" s="157">
        <v>4000.5</v>
      </c>
      <c r="P143" s="92">
        <f t="shared" si="212"/>
        <v>8001</v>
      </c>
      <c r="Q143" s="100">
        <v>1300</v>
      </c>
      <c r="R143" s="155">
        <v>5000</v>
      </c>
      <c r="S143" s="100">
        <v>700</v>
      </c>
      <c r="T143" s="92">
        <f t="shared" si="203"/>
        <v>13001</v>
      </c>
      <c r="U143" s="92">
        <f t="shared" si="203"/>
        <v>2000</v>
      </c>
      <c r="V143" s="100">
        <f>G143</f>
        <v>1500</v>
      </c>
      <c r="W143" s="155">
        <v>5000</v>
      </c>
      <c r="X143" s="100">
        <f>K143</f>
        <v>500</v>
      </c>
      <c r="Y143" s="92">
        <f t="shared" si="198"/>
        <v>7000</v>
      </c>
      <c r="Z143" s="92">
        <f t="shared" si="198"/>
        <v>2000</v>
      </c>
      <c r="AA143" s="353">
        <f>V143</f>
        <v>1500</v>
      </c>
      <c r="AB143" s="337"/>
      <c r="AC143" s="353">
        <f>X143</f>
        <v>500</v>
      </c>
      <c r="AD143" s="232">
        <f t="shared" si="227"/>
        <v>2000</v>
      </c>
      <c r="AE143" s="92">
        <f t="shared" si="227"/>
        <v>2000</v>
      </c>
    </row>
    <row r="144" spans="1:31" ht="20.25" customHeight="1" x14ac:dyDescent="0.25">
      <c r="A144" s="143"/>
      <c r="B144" s="119"/>
      <c r="C144" s="119">
        <v>3295</v>
      </c>
      <c r="D144" s="119"/>
      <c r="E144" s="120" t="s">
        <v>148</v>
      </c>
      <c r="F144" s="153">
        <f>SUM(F145:F148)</f>
        <v>9000</v>
      </c>
      <c r="G144" s="153">
        <f t="shared" ref="G144:K144" si="249">SUM(G145:G148)</f>
        <v>2300</v>
      </c>
      <c r="H144" s="153">
        <f t="shared" si="249"/>
        <v>5000</v>
      </c>
      <c r="I144" s="153">
        <f t="shared" si="249"/>
        <v>700</v>
      </c>
      <c r="J144" s="234">
        <f t="shared" si="249"/>
        <v>700</v>
      </c>
      <c r="K144" s="153">
        <f t="shared" si="249"/>
        <v>100</v>
      </c>
      <c r="L144" s="83">
        <f t="shared" si="205"/>
        <v>3000</v>
      </c>
      <c r="M144" s="355">
        <f t="shared" si="209"/>
        <v>2400</v>
      </c>
      <c r="N144" s="261">
        <f>SUM(N145:N148)</f>
        <v>0</v>
      </c>
      <c r="O144" s="154">
        <f>SUM(O145:O148)</f>
        <v>0</v>
      </c>
      <c r="P144" s="85">
        <f t="shared" si="212"/>
        <v>0</v>
      </c>
      <c r="Q144" s="153">
        <f t="shared" ref="Q144:S144" si="250">SUM(Q145:Q148)</f>
        <v>1300</v>
      </c>
      <c r="R144" s="153">
        <f t="shared" si="250"/>
        <v>5000</v>
      </c>
      <c r="S144" s="153">
        <f t="shared" si="250"/>
        <v>700</v>
      </c>
      <c r="T144" s="83">
        <f t="shared" si="203"/>
        <v>5000</v>
      </c>
      <c r="U144" s="83">
        <f t="shared" si="203"/>
        <v>2000</v>
      </c>
      <c r="V144" s="153">
        <f t="shared" ref="V144:X144" si="251">SUM(V145:V148)</f>
        <v>2300</v>
      </c>
      <c r="W144" s="153">
        <f t="shared" si="251"/>
        <v>5000</v>
      </c>
      <c r="X144" s="153">
        <f t="shared" si="251"/>
        <v>100</v>
      </c>
      <c r="Y144" s="83">
        <f t="shared" ref="Y144:Z175" si="252">W144+U144</f>
        <v>7000</v>
      </c>
      <c r="Z144" s="83">
        <f t="shared" si="252"/>
        <v>2400</v>
      </c>
      <c r="AA144" s="153">
        <f t="shared" ref="AA144:AC144" si="253">SUM(AA145:AA148)</f>
        <v>2300</v>
      </c>
      <c r="AB144" s="234">
        <f t="shared" si="253"/>
        <v>0</v>
      </c>
      <c r="AC144" s="153">
        <f t="shared" si="253"/>
        <v>100</v>
      </c>
      <c r="AD144" s="231">
        <f t="shared" si="227"/>
        <v>2400</v>
      </c>
      <c r="AE144" s="83">
        <f t="shared" si="227"/>
        <v>2400</v>
      </c>
    </row>
    <row r="145" spans="1:31" ht="20.25" customHeight="1" x14ac:dyDescent="0.25">
      <c r="A145" s="86"/>
      <c r="B145" s="88"/>
      <c r="C145" s="88"/>
      <c r="D145" s="88">
        <v>32951</v>
      </c>
      <c r="E145" s="89" t="s">
        <v>149</v>
      </c>
      <c r="F145" s="100">
        <v>1000</v>
      </c>
      <c r="G145" s="100">
        <v>200</v>
      </c>
      <c r="H145" s="100"/>
      <c r="I145" s="100">
        <f t="shared" ref="I145:J148" si="254">H145/7.5345</f>
        <v>0</v>
      </c>
      <c r="J145" s="101">
        <f t="shared" si="254"/>
        <v>0</v>
      </c>
      <c r="K145" s="124">
        <v>50</v>
      </c>
      <c r="L145" s="92">
        <f t="shared" si="205"/>
        <v>200</v>
      </c>
      <c r="M145" s="124">
        <f t="shared" si="209"/>
        <v>250</v>
      </c>
      <c r="N145" s="249"/>
      <c r="O145" s="163"/>
      <c r="P145" s="92">
        <f t="shared" si="212"/>
        <v>0</v>
      </c>
      <c r="Q145" s="100">
        <v>200</v>
      </c>
      <c r="R145" s="100"/>
      <c r="S145" s="100">
        <f t="shared" ref="S145:S148" si="255">R145/7.5345</f>
        <v>0</v>
      </c>
      <c r="T145" s="92">
        <f t="shared" si="203"/>
        <v>0</v>
      </c>
      <c r="U145" s="92">
        <f t="shared" si="203"/>
        <v>200</v>
      </c>
      <c r="V145" s="100">
        <f>G145</f>
        <v>200</v>
      </c>
      <c r="W145" s="100"/>
      <c r="X145" s="100">
        <f>K145</f>
        <v>50</v>
      </c>
      <c r="Y145" s="92">
        <f t="shared" si="252"/>
        <v>200</v>
      </c>
      <c r="Z145" s="92">
        <f t="shared" si="252"/>
        <v>250</v>
      </c>
      <c r="AA145" s="353">
        <f>V145</f>
        <v>200</v>
      </c>
      <c r="AB145" s="101"/>
      <c r="AC145" s="353">
        <f>X145</f>
        <v>50</v>
      </c>
      <c r="AD145" s="232">
        <f t="shared" si="227"/>
        <v>250</v>
      </c>
      <c r="AE145" s="92">
        <f t="shared" si="227"/>
        <v>250</v>
      </c>
    </row>
    <row r="146" spans="1:31" ht="20.25" customHeight="1" x14ac:dyDescent="0.25">
      <c r="A146" s="86"/>
      <c r="B146" s="88"/>
      <c r="C146" s="88"/>
      <c r="D146" s="88">
        <v>32952</v>
      </c>
      <c r="E146" s="89" t="s">
        <v>150</v>
      </c>
      <c r="F146" s="100"/>
      <c r="G146" s="100">
        <f t="shared" ref="G146" si="256">F146/7.5345</f>
        <v>0</v>
      </c>
      <c r="H146" s="100"/>
      <c r="I146" s="100">
        <f t="shared" si="254"/>
        <v>0</v>
      </c>
      <c r="J146" s="101">
        <f t="shared" si="254"/>
        <v>0</v>
      </c>
      <c r="K146" s="124">
        <v>0</v>
      </c>
      <c r="L146" s="92">
        <f t="shared" si="205"/>
        <v>0</v>
      </c>
      <c r="M146" s="124">
        <f t="shared" si="209"/>
        <v>0</v>
      </c>
      <c r="N146" s="249"/>
      <c r="O146" s="163"/>
      <c r="P146" s="92">
        <f t="shared" si="212"/>
        <v>0</v>
      </c>
      <c r="Q146" s="100">
        <f>P146/7.5345</f>
        <v>0</v>
      </c>
      <c r="R146" s="100"/>
      <c r="S146" s="100">
        <f t="shared" si="255"/>
        <v>0</v>
      </c>
      <c r="T146" s="92">
        <f t="shared" ref="T146:U177" si="257">R146+P146</f>
        <v>0</v>
      </c>
      <c r="U146" s="92">
        <f t="shared" si="257"/>
        <v>0</v>
      </c>
      <c r="V146" s="100">
        <f>G146</f>
        <v>0</v>
      </c>
      <c r="W146" s="100"/>
      <c r="X146" s="100">
        <f>K146</f>
        <v>0</v>
      </c>
      <c r="Y146" s="92">
        <f t="shared" si="252"/>
        <v>0</v>
      </c>
      <c r="Z146" s="92">
        <f t="shared" si="252"/>
        <v>0</v>
      </c>
      <c r="AA146" s="353">
        <f>V146</f>
        <v>0</v>
      </c>
      <c r="AB146" s="101"/>
      <c r="AC146" s="353">
        <f>X146</f>
        <v>0</v>
      </c>
      <c r="AD146" s="232">
        <f t="shared" si="227"/>
        <v>0</v>
      </c>
      <c r="AE146" s="92">
        <f t="shared" si="227"/>
        <v>0</v>
      </c>
    </row>
    <row r="147" spans="1:31" ht="20.25" customHeight="1" x14ac:dyDescent="0.25">
      <c r="A147" s="86"/>
      <c r="B147" s="88"/>
      <c r="C147" s="88"/>
      <c r="D147" s="175">
        <v>32955</v>
      </c>
      <c r="E147" s="89" t="s">
        <v>151</v>
      </c>
      <c r="F147" s="177">
        <v>7000</v>
      </c>
      <c r="G147" s="100">
        <v>2000</v>
      </c>
      <c r="H147" s="177">
        <v>5000</v>
      </c>
      <c r="I147" s="100">
        <v>700</v>
      </c>
      <c r="J147" s="101">
        <v>700</v>
      </c>
      <c r="K147" s="124">
        <v>0</v>
      </c>
      <c r="L147" s="92">
        <f t="shared" si="205"/>
        <v>2700</v>
      </c>
      <c r="M147" s="124">
        <f t="shared" si="209"/>
        <v>2000</v>
      </c>
      <c r="N147" s="266"/>
      <c r="O147" s="178"/>
      <c r="P147" s="92">
        <f t="shared" si="212"/>
        <v>0</v>
      </c>
      <c r="Q147" s="100">
        <v>1000</v>
      </c>
      <c r="R147" s="177">
        <v>5000</v>
      </c>
      <c r="S147" s="100">
        <v>700</v>
      </c>
      <c r="T147" s="92">
        <f t="shared" si="257"/>
        <v>5000</v>
      </c>
      <c r="U147" s="92">
        <f t="shared" si="257"/>
        <v>1700</v>
      </c>
      <c r="V147" s="100">
        <f>G147</f>
        <v>2000</v>
      </c>
      <c r="W147" s="177">
        <v>5000</v>
      </c>
      <c r="X147" s="100">
        <f>K147</f>
        <v>0</v>
      </c>
      <c r="Y147" s="92">
        <f t="shared" si="252"/>
        <v>6700</v>
      </c>
      <c r="Z147" s="92">
        <f t="shared" si="252"/>
        <v>2000</v>
      </c>
      <c r="AA147" s="353">
        <f>V147</f>
        <v>2000</v>
      </c>
      <c r="AB147" s="342"/>
      <c r="AC147" s="353">
        <f>X147</f>
        <v>0</v>
      </c>
      <c r="AD147" s="232">
        <f t="shared" si="227"/>
        <v>2000</v>
      </c>
      <c r="AE147" s="92">
        <f t="shared" si="227"/>
        <v>2000</v>
      </c>
    </row>
    <row r="148" spans="1:31" ht="20.25" customHeight="1" x14ac:dyDescent="0.25">
      <c r="A148" s="86"/>
      <c r="B148" s="88"/>
      <c r="C148" s="88"/>
      <c r="D148" s="88">
        <v>32954</v>
      </c>
      <c r="E148" s="89" t="s">
        <v>152</v>
      </c>
      <c r="F148" s="155">
        <v>1000</v>
      </c>
      <c r="G148" s="100">
        <v>100</v>
      </c>
      <c r="H148" s="155"/>
      <c r="I148" s="100">
        <f t="shared" si="254"/>
        <v>0</v>
      </c>
      <c r="J148" s="101">
        <f t="shared" si="254"/>
        <v>0</v>
      </c>
      <c r="K148" s="124">
        <v>50</v>
      </c>
      <c r="L148" s="92">
        <f t="shared" si="205"/>
        <v>100</v>
      </c>
      <c r="M148" s="124">
        <f t="shared" si="209"/>
        <v>150</v>
      </c>
      <c r="N148" s="260"/>
      <c r="O148" s="157"/>
      <c r="P148" s="92">
        <f t="shared" si="212"/>
        <v>0</v>
      </c>
      <c r="Q148" s="100">
        <v>100</v>
      </c>
      <c r="R148" s="155"/>
      <c r="S148" s="100">
        <f t="shared" si="255"/>
        <v>0</v>
      </c>
      <c r="T148" s="92">
        <f t="shared" si="257"/>
        <v>0</v>
      </c>
      <c r="U148" s="92">
        <f t="shared" si="257"/>
        <v>100</v>
      </c>
      <c r="V148" s="100">
        <f>G148</f>
        <v>100</v>
      </c>
      <c r="W148" s="155"/>
      <c r="X148" s="100">
        <f>K148</f>
        <v>50</v>
      </c>
      <c r="Y148" s="92">
        <f t="shared" si="252"/>
        <v>100</v>
      </c>
      <c r="Z148" s="92">
        <f t="shared" si="252"/>
        <v>150</v>
      </c>
      <c r="AA148" s="353">
        <f>V148</f>
        <v>100</v>
      </c>
      <c r="AB148" s="337"/>
      <c r="AC148" s="353">
        <f>X148</f>
        <v>50</v>
      </c>
      <c r="AD148" s="232">
        <f t="shared" si="227"/>
        <v>150</v>
      </c>
      <c r="AE148" s="92">
        <f t="shared" si="227"/>
        <v>150</v>
      </c>
    </row>
    <row r="149" spans="1:31" ht="20.25" customHeight="1" x14ac:dyDescent="0.25">
      <c r="A149" s="143"/>
      <c r="B149" s="119"/>
      <c r="C149" s="119">
        <v>3299</v>
      </c>
      <c r="D149" s="119"/>
      <c r="E149" s="120" t="s">
        <v>138</v>
      </c>
      <c r="F149" s="153">
        <f>SUM(F150:F151)</f>
        <v>10500</v>
      </c>
      <c r="G149" s="153">
        <f t="shared" ref="G149:K149" si="258">SUM(G150:G151)</f>
        <v>1100</v>
      </c>
      <c r="H149" s="153">
        <f t="shared" si="258"/>
        <v>2000</v>
      </c>
      <c r="I149" s="153">
        <f t="shared" si="258"/>
        <v>200</v>
      </c>
      <c r="J149" s="234">
        <f t="shared" si="258"/>
        <v>100</v>
      </c>
      <c r="K149" s="153">
        <f t="shared" si="258"/>
        <v>100</v>
      </c>
      <c r="L149" s="83">
        <f t="shared" si="205"/>
        <v>1300</v>
      </c>
      <c r="M149" s="355">
        <f t="shared" si="209"/>
        <v>1200</v>
      </c>
      <c r="N149" s="261">
        <f>SUM(N150:N151)</f>
        <v>0</v>
      </c>
      <c r="O149" s="154">
        <f>SUM(O150:O151)</f>
        <v>0</v>
      </c>
      <c r="P149" s="85">
        <f t="shared" si="212"/>
        <v>0</v>
      </c>
      <c r="Q149" s="153">
        <f t="shared" ref="Q149:S149" si="259">SUM(Q150:Q151)</f>
        <v>1400</v>
      </c>
      <c r="R149" s="153">
        <f t="shared" si="259"/>
        <v>2000</v>
      </c>
      <c r="S149" s="153">
        <f t="shared" si="259"/>
        <v>200</v>
      </c>
      <c r="T149" s="83">
        <f t="shared" si="257"/>
        <v>2000</v>
      </c>
      <c r="U149" s="83">
        <f t="shared" si="257"/>
        <v>1600</v>
      </c>
      <c r="V149" s="153">
        <f t="shared" ref="V149:X149" si="260">SUM(V150:V151)</f>
        <v>1100</v>
      </c>
      <c r="W149" s="153">
        <f t="shared" si="260"/>
        <v>2000</v>
      </c>
      <c r="X149" s="153">
        <f t="shared" si="260"/>
        <v>100</v>
      </c>
      <c r="Y149" s="83">
        <f t="shared" si="252"/>
        <v>3600</v>
      </c>
      <c r="Z149" s="83">
        <f t="shared" si="252"/>
        <v>1200</v>
      </c>
      <c r="AA149" s="153">
        <f t="shared" ref="AA149:AC149" si="261">SUM(AA150:AA151)</f>
        <v>1100</v>
      </c>
      <c r="AB149" s="234">
        <f t="shared" si="261"/>
        <v>0</v>
      </c>
      <c r="AC149" s="153">
        <f t="shared" si="261"/>
        <v>100</v>
      </c>
      <c r="AD149" s="231">
        <f t="shared" si="227"/>
        <v>1200</v>
      </c>
      <c r="AE149" s="83">
        <f t="shared" si="227"/>
        <v>1200</v>
      </c>
    </row>
    <row r="150" spans="1:31" ht="20.25" customHeight="1" x14ac:dyDescent="0.25">
      <c r="A150" s="86"/>
      <c r="B150" s="88"/>
      <c r="C150" s="88"/>
      <c r="D150" s="88">
        <v>32991</v>
      </c>
      <c r="E150" s="89" t="s">
        <v>153</v>
      </c>
      <c r="F150" s="146">
        <v>500</v>
      </c>
      <c r="G150" s="100">
        <v>100</v>
      </c>
      <c r="H150" s="155"/>
      <c r="I150" s="100">
        <f t="shared" ref="I150:J150" si="262">H150/7.5345</f>
        <v>0</v>
      </c>
      <c r="J150" s="101">
        <f t="shared" si="262"/>
        <v>0</v>
      </c>
      <c r="K150" s="92"/>
      <c r="L150" s="92">
        <f t="shared" si="205"/>
        <v>100</v>
      </c>
      <c r="M150" s="124">
        <f t="shared" si="209"/>
        <v>100</v>
      </c>
      <c r="N150" s="260"/>
      <c r="O150" s="157"/>
      <c r="P150" s="92">
        <f t="shared" si="212"/>
        <v>0</v>
      </c>
      <c r="Q150" s="100">
        <v>100</v>
      </c>
      <c r="R150" s="155"/>
      <c r="S150" s="100">
        <f t="shared" ref="S150" si="263">R150/7.5345</f>
        <v>0</v>
      </c>
      <c r="T150" s="92">
        <f t="shared" si="257"/>
        <v>0</v>
      </c>
      <c r="U150" s="92">
        <f t="shared" si="257"/>
        <v>100</v>
      </c>
      <c r="V150" s="100">
        <f>G150</f>
        <v>100</v>
      </c>
      <c r="W150" s="155"/>
      <c r="X150" s="100">
        <f>K150</f>
        <v>0</v>
      </c>
      <c r="Y150" s="92">
        <f t="shared" si="252"/>
        <v>100</v>
      </c>
      <c r="Z150" s="92">
        <f t="shared" si="252"/>
        <v>100</v>
      </c>
      <c r="AA150" s="353">
        <f>V150</f>
        <v>100</v>
      </c>
      <c r="AB150" s="337"/>
      <c r="AC150" s="353">
        <f>X150</f>
        <v>0</v>
      </c>
      <c r="AD150" s="232">
        <f t="shared" si="227"/>
        <v>100</v>
      </c>
      <c r="AE150" s="92">
        <f t="shared" si="227"/>
        <v>100</v>
      </c>
    </row>
    <row r="151" spans="1:31" ht="20.25" customHeight="1" x14ac:dyDescent="0.25">
      <c r="A151" s="86"/>
      <c r="B151" s="88"/>
      <c r="C151" s="88"/>
      <c r="D151" s="88">
        <v>32999</v>
      </c>
      <c r="E151" s="89" t="s">
        <v>138</v>
      </c>
      <c r="F151" s="146">
        <v>10000</v>
      </c>
      <c r="G151" s="100">
        <v>1000</v>
      </c>
      <c r="H151" s="155">
        <v>2000</v>
      </c>
      <c r="I151" s="100">
        <v>200</v>
      </c>
      <c r="J151" s="101">
        <f>200-100</f>
        <v>100</v>
      </c>
      <c r="K151" s="124">
        <v>100</v>
      </c>
      <c r="L151" s="92">
        <f t="shared" si="205"/>
        <v>1200</v>
      </c>
      <c r="M151" s="124">
        <f t="shared" si="209"/>
        <v>1100</v>
      </c>
      <c r="N151" s="260"/>
      <c r="O151" s="157"/>
      <c r="P151" s="92">
        <f t="shared" si="212"/>
        <v>0</v>
      </c>
      <c r="Q151" s="100">
        <v>1300</v>
      </c>
      <c r="R151" s="155">
        <v>2000</v>
      </c>
      <c r="S151" s="100">
        <v>200</v>
      </c>
      <c r="T151" s="92">
        <f t="shared" si="257"/>
        <v>2000</v>
      </c>
      <c r="U151" s="92">
        <f t="shared" si="257"/>
        <v>1500</v>
      </c>
      <c r="V151" s="100">
        <f>G151</f>
        <v>1000</v>
      </c>
      <c r="W151" s="155">
        <v>2000</v>
      </c>
      <c r="X151" s="100">
        <f>K151</f>
        <v>100</v>
      </c>
      <c r="Y151" s="92">
        <f t="shared" si="252"/>
        <v>3500</v>
      </c>
      <c r="Z151" s="92">
        <f t="shared" si="252"/>
        <v>1100</v>
      </c>
      <c r="AA151" s="353">
        <f>V151</f>
        <v>1000</v>
      </c>
      <c r="AB151" s="337"/>
      <c r="AC151" s="353">
        <f>X151</f>
        <v>100</v>
      </c>
      <c r="AD151" s="232">
        <f t="shared" si="227"/>
        <v>1100</v>
      </c>
      <c r="AE151" s="92">
        <f t="shared" si="227"/>
        <v>1100</v>
      </c>
    </row>
    <row r="152" spans="1:31" ht="20.25" customHeight="1" x14ac:dyDescent="0.25">
      <c r="A152" s="64">
        <v>34</v>
      </c>
      <c r="B152" s="65"/>
      <c r="C152" s="65"/>
      <c r="D152" s="65"/>
      <c r="E152" s="66" t="s">
        <v>154</v>
      </c>
      <c r="F152" s="67">
        <f>F153+F156</f>
        <v>21000</v>
      </c>
      <c r="G152" s="67">
        <f t="shared" ref="G152:K152" si="264">G153+G156</f>
        <v>2900</v>
      </c>
      <c r="H152" s="67">
        <f t="shared" si="264"/>
        <v>10500</v>
      </c>
      <c r="I152" s="67">
        <f t="shared" si="264"/>
        <v>1300</v>
      </c>
      <c r="J152" s="236">
        <f t="shared" si="264"/>
        <v>1100</v>
      </c>
      <c r="K152" s="67">
        <f t="shared" si="264"/>
        <v>500</v>
      </c>
      <c r="L152" s="68">
        <f t="shared" si="205"/>
        <v>4200</v>
      </c>
      <c r="M152" s="357">
        <f t="shared" si="209"/>
        <v>3400</v>
      </c>
      <c r="N152" s="246">
        <f>N153+N156</f>
        <v>7766.6900000000005</v>
      </c>
      <c r="O152" s="67">
        <f>O153+O156</f>
        <v>5676.89</v>
      </c>
      <c r="P152" s="68">
        <f t="shared" si="212"/>
        <v>13443.580000000002</v>
      </c>
      <c r="Q152" s="67">
        <f t="shared" ref="Q152:S152" si="265">Q153+Q156</f>
        <v>2900</v>
      </c>
      <c r="R152" s="67">
        <f t="shared" si="265"/>
        <v>10500</v>
      </c>
      <c r="S152" s="67">
        <f t="shared" si="265"/>
        <v>1300</v>
      </c>
      <c r="T152" s="68">
        <f t="shared" si="257"/>
        <v>23943.58</v>
      </c>
      <c r="U152" s="68">
        <f t="shared" si="257"/>
        <v>4200</v>
      </c>
      <c r="V152" s="67">
        <f t="shared" ref="V152:X152" si="266">V153+V156</f>
        <v>2900</v>
      </c>
      <c r="W152" s="67">
        <f t="shared" si="266"/>
        <v>10500</v>
      </c>
      <c r="X152" s="67">
        <f t="shared" si="266"/>
        <v>500</v>
      </c>
      <c r="Y152" s="68">
        <f t="shared" si="252"/>
        <v>14700</v>
      </c>
      <c r="Z152" s="68">
        <f t="shared" si="252"/>
        <v>3400</v>
      </c>
      <c r="AA152" s="67">
        <f t="shared" ref="AA152:AC152" si="267">AA153+AA156</f>
        <v>2900</v>
      </c>
      <c r="AB152" s="236">
        <f t="shared" si="267"/>
        <v>0</v>
      </c>
      <c r="AC152" s="67">
        <f t="shared" si="267"/>
        <v>500</v>
      </c>
      <c r="AD152" s="324">
        <f t="shared" si="227"/>
        <v>3400</v>
      </c>
      <c r="AE152" s="68">
        <f t="shared" si="227"/>
        <v>3400</v>
      </c>
    </row>
    <row r="153" spans="1:31" ht="20.25" customHeight="1" x14ac:dyDescent="0.25">
      <c r="A153" s="69"/>
      <c r="B153" s="70">
        <v>342</v>
      </c>
      <c r="C153" s="71"/>
      <c r="D153" s="71"/>
      <c r="E153" s="72" t="s">
        <v>155</v>
      </c>
      <c r="F153" s="73">
        <f>F154</f>
        <v>3000</v>
      </c>
      <c r="G153" s="73">
        <f t="shared" ref="G153:K153" si="268">G154</f>
        <v>400</v>
      </c>
      <c r="H153" s="73">
        <f t="shared" si="268"/>
        <v>3000</v>
      </c>
      <c r="I153" s="73">
        <f t="shared" si="268"/>
        <v>400</v>
      </c>
      <c r="J153" s="235">
        <f t="shared" si="268"/>
        <v>300</v>
      </c>
      <c r="K153" s="73">
        <f t="shared" si="268"/>
        <v>200</v>
      </c>
      <c r="L153" s="74">
        <f t="shared" si="205"/>
        <v>800</v>
      </c>
      <c r="M153" s="356">
        <f t="shared" si="209"/>
        <v>600</v>
      </c>
      <c r="N153" s="247">
        <f>N154</f>
        <v>228.06</v>
      </c>
      <c r="O153" s="73">
        <f>O154</f>
        <v>0</v>
      </c>
      <c r="P153" s="76">
        <f t="shared" si="212"/>
        <v>228.06</v>
      </c>
      <c r="Q153" s="73">
        <f t="shared" ref="Q153:S153" si="269">Q154</f>
        <v>400</v>
      </c>
      <c r="R153" s="73">
        <f t="shared" si="269"/>
        <v>3000</v>
      </c>
      <c r="S153" s="73">
        <f t="shared" si="269"/>
        <v>400</v>
      </c>
      <c r="T153" s="74">
        <f t="shared" si="257"/>
        <v>3228.06</v>
      </c>
      <c r="U153" s="74">
        <f t="shared" si="257"/>
        <v>800</v>
      </c>
      <c r="V153" s="73">
        <f t="shared" ref="V153:X153" si="270">V154</f>
        <v>400</v>
      </c>
      <c r="W153" s="73">
        <f t="shared" si="270"/>
        <v>3000</v>
      </c>
      <c r="X153" s="73">
        <f t="shared" si="270"/>
        <v>200</v>
      </c>
      <c r="Y153" s="74">
        <f t="shared" si="252"/>
        <v>3800</v>
      </c>
      <c r="Z153" s="74">
        <f t="shared" si="252"/>
        <v>600</v>
      </c>
      <c r="AA153" s="73">
        <f t="shared" ref="AA153:AC153" si="271">AA154</f>
        <v>400</v>
      </c>
      <c r="AB153" s="235">
        <f t="shared" si="271"/>
        <v>0</v>
      </c>
      <c r="AC153" s="73">
        <f t="shared" si="271"/>
        <v>200</v>
      </c>
      <c r="AD153" s="325">
        <f t="shared" si="227"/>
        <v>600</v>
      </c>
      <c r="AE153" s="74">
        <f t="shared" si="227"/>
        <v>600</v>
      </c>
    </row>
    <row r="154" spans="1:31" ht="20.25" customHeight="1" x14ac:dyDescent="0.25">
      <c r="A154" s="117"/>
      <c r="B154" s="118"/>
      <c r="C154" s="119">
        <v>3423</v>
      </c>
      <c r="D154" s="118"/>
      <c r="E154" s="120" t="s">
        <v>156</v>
      </c>
      <c r="F154" s="162">
        <f>SUM(F155)</f>
        <v>3000</v>
      </c>
      <c r="G154" s="162">
        <f t="shared" ref="G154:K154" si="272">SUM(G155)</f>
        <v>400</v>
      </c>
      <c r="H154" s="162">
        <f t="shared" si="272"/>
        <v>3000</v>
      </c>
      <c r="I154" s="162">
        <f t="shared" si="272"/>
        <v>400</v>
      </c>
      <c r="J154" s="230">
        <f t="shared" si="272"/>
        <v>300</v>
      </c>
      <c r="K154" s="162">
        <f t="shared" si="272"/>
        <v>200</v>
      </c>
      <c r="L154" s="83">
        <f t="shared" si="205"/>
        <v>800</v>
      </c>
      <c r="M154" s="355">
        <f t="shared" si="209"/>
        <v>600</v>
      </c>
      <c r="N154" s="264">
        <f>SUM(N155)</f>
        <v>228.06</v>
      </c>
      <c r="O154" s="140">
        <f>SUM(O155)</f>
        <v>0</v>
      </c>
      <c r="P154" s="85">
        <f t="shared" si="212"/>
        <v>228.06</v>
      </c>
      <c r="Q154" s="162">
        <f t="shared" ref="Q154:S154" si="273">SUM(Q155)</f>
        <v>400</v>
      </c>
      <c r="R154" s="162">
        <f t="shared" si="273"/>
        <v>3000</v>
      </c>
      <c r="S154" s="162">
        <f t="shared" si="273"/>
        <v>400</v>
      </c>
      <c r="T154" s="83">
        <f t="shared" si="257"/>
        <v>3228.06</v>
      </c>
      <c r="U154" s="83">
        <f t="shared" si="257"/>
        <v>800</v>
      </c>
      <c r="V154" s="162">
        <f t="shared" ref="V154:X154" si="274">SUM(V155)</f>
        <v>400</v>
      </c>
      <c r="W154" s="162">
        <f t="shared" si="274"/>
        <v>3000</v>
      </c>
      <c r="X154" s="162">
        <f t="shared" si="274"/>
        <v>200</v>
      </c>
      <c r="Y154" s="83">
        <f t="shared" si="252"/>
        <v>3800</v>
      </c>
      <c r="Z154" s="83">
        <f t="shared" si="252"/>
        <v>600</v>
      </c>
      <c r="AA154" s="162">
        <f t="shared" ref="AA154:AC154" si="275">SUM(AA155)</f>
        <v>400</v>
      </c>
      <c r="AB154" s="230">
        <f t="shared" si="275"/>
        <v>0</v>
      </c>
      <c r="AC154" s="162">
        <f t="shared" si="275"/>
        <v>200</v>
      </c>
      <c r="AD154" s="231">
        <f t="shared" si="227"/>
        <v>600</v>
      </c>
      <c r="AE154" s="83">
        <f t="shared" si="227"/>
        <v>600</v>
      </c>
    </row>
    <row r="155" spans="1:31" ht="24.75" customHeight="1" x14ac:dyDescent="0.25">
      <c r="A155" s="86"/>
      <c r="B155" s="88"/>
      <c r="C155" s="88"/>
      <c r="D155" s="88">
        <v>34233</v>
      </c>
      <c r="E155" s="89" t="s">
        <v>157</v>
      </c>
      <c r="F155" s="90">
        <v>3000</v>
      </c>
      <c r="G155" s="100">
        <v>400</v>
      </c>
      <c r="H155" s="100">
        <v>3000</v>
      </c>
      <c r="I155" s="100">
        <v>400</v>
      </c>
      <c r="J155" s="101">
        <f>400-100</f>
        <v>300</v>
      </c>
      <c r="K155" s="124">
        <v>200</v>
      </c>
      <c r="L155" s="92">
        <f t="shared" si="205"/>
        <v>800</v>
      </c>
      <c r="M155" s="124">
        <f t="shared" si="209"/>
        <v>600</v>
      </c>
      <c r="N155" s="249">
        <v>228.06</v>
      </c>
      <c r="O155" s="163"/>
      <c r="P155" s="92">
        <f t="shared" si="212"/>
        <v>228.06</v>
      </c>
      <c r="Q155" s="100">
        <v>400</v>
      </c>
      <c r="R155" s="100">
        <v>3000</v>
      </c>
      <c r="S155" s="100">
        <v>400</v>
      </c>
      <c r="T155" s="92">
        <f t="shared" si="257"/>
        <v>3228.06</v>
      </c>
      <c r="U155" s="92">
        <f t="shared" si="257"/>
        <v>800</v>
      </c>
      <c r="V155" s="100">
        <f>G155</f>
        <v>400</v>
      </c>
      <c r="W155" s="100">
        <v>3000</v>
      </c>
      <c r="X155" s="100">
        <f>K155</f>
        <v>200</v>
      </c>
      <c r="Y155" s="92">
        <f t="shared" si="252"/>
        <v>3800</v>
      </c>
      <c r="Z155" s="92">
        <f t="shared" si="252"/>
        <v>600</v>
      </c>
      <c r="AA155" s="353">
        <f>V155</f>
        <v>400</v>
      </c>
      <c r="AB155" s="101"/>
      <c r="AC155" s="353">
        <f>X155</f>
        <v>200</v>
      </c>
      <c r="AD155" s="232">
        <f t="shared" si="227"/>
        <v>600</v>
      </c>
      <c r="AE155" s="92">
        <f t="shared" si="227"/>
        <v>600</v>
      </c>
    </row>
    <row r="156" spans="1:31" ht="20.25" customHeight="1" x14ac:dyDescent="0.25">
      <c r="A156" s="69"/>
      <c r="B156" s="70">
        <v>343</v>
      </c>
      <c r="C156" s="71"/>
      <c r="D156" s="71"/>
      <c r="E156" s="72" t="s">
        <v>158</v>
      </c>
      <c r="F156" s="179">
        <f>F157+F159+F161</f>
        <v>18000</v>
      </c>
      <c r="G156" s="179">
        <f t="shared" ref="G156:K156" si="276">G157+G159+G161</f>
        <v>2500</v>
      </c>
      <c r="H156" s="179">
        <f t="shared" si="276"/>
        <v>7500</v>
      </c>
      <c r="I156" s="179">
        <f t="shared" si="276"/>
        <v>900</v>
      </c>
      <c r="J156" s="313">
        <f t="shared" si="276"/>
        <v>800</v>
      </c>
      <c r="K156" s="179">
        <f t="shared" si="276"/>
        <v>300</v>
      </c>
      <c r="L156" s="74">
        <f t="shared" si="205"/>
        <v>3400</v>
      </c>
      <c r="M156" s="356">
        <f t="shared" si="209"/>
        <v>2800</v>
      </c>
      <c r="N156" s="267">
        <f>N157+N159+N161</f>
        <v>7538.63</v>
      </c>
      <c r="O156" s="179">
        <f>O157+O159+O161</f>
        <v>5676.89</v>
      </c>
      <c r="P156" s="76">
        <f t="shared" si="212"/>
        <v>13215.52</v>
      </c>
      <c r="Q156" s="179">
        <f t="shared" ref="Q156:S156" si="277">Q157+Q159+Q161</f>
        <v>2500</v>
      </c>
      <c r="R156" s="179">
        <f t="shared" si="277"/>
        <v>7500</v>
      </c>
      <c r="S156" s="179">
        <f t="shared" si="277"/>
        <v>900</v>
      </c>
      <c r="T156" s="74">
        <f t="shared" si="257"/>
        <v>20715.52</v>
      </c>
      <c r="U156" s="74">
        <f t="shared" si="257"/>
        <v>3400</v>
      </c>
      <c r="V156" s="179">
        <f t="shared" ref="V156:X156" si="278">V157+V159+V161</f>
        <v>2500</v>
      </c>
      <c r="W156" s="179">
        <f t="shared" si="278"/>
        <v>7500</v>
      </c>
      <c r="X156" s="179">
        <f t="shared" si="278"/>
        <v>300</v>
      </c>
      <c r="Y156" s="74">
        <f t="shared" si="252"/>
        <v>10900</v>
      </c>
      <c r="Z156" s="74">
        <f t="shared" si="252"/>
        <v>2800</v>
      </c>
      <c r="AA156" s="179">
        <f t="shared" ref="AA156:AC156" si="279">AA157+AA159+AA161</f>
        <v>2500</v>
      </c>
      <c r="AB156" s="313">
        <f t="shared" si="279"/>
        <v>0</v>
      </c>
      <c r="AC156" s="179">
        <f t="shared" si="279"/>
        <v>300</v>
      </c>
      <c r="AD156" s="325">
        <f t="shared" si="227"/>
        <v>2800</v>
      </c>
      <c r="AE156" s="74">
        <f t="shared" si="227"/>
        <v>2800</v>
      </c>
    </row>
    <row r="157" spans="1:31" ht="20.25" customHeight="1" x14ac:dyDescent="0.25">
      <c r="A157" s="117"/>
      <c r="B157" s="118"/>
      <c r="C157" s="119">
        <v>3431</v>
      </c>
      <c r="D157" s="118"/>
      <c r="E157" s="120" t="s">
        <v>159</v>
      </c>
      <c r="F157" s="153">
        <f>SUM(F158)</f>
        <v>15000</v>
      </c>
      <c r="G157" s="153">
        <f t="shared" ref="G157:K157" si="280">SUM(G158)</f>
        <v>2000</v>
      </c>
      <c r="H157" s="153">
        <f t="shared" si="280"/>
        <v>5000</v>
      </c>
      <c r="I157" s="153">
        <f t="shared" si="280"/>
        <v>600</v>
      </c>
      <c r="J157" s="234">
        <f t="shared" si="280"/>
        <v>600</v>
      </c>
      <c r="K157" s="153">
        <f t="shared" si="280"/>
        <v>100</v>
      </c>
      <c r="L157" s="83">
        <f t="shared" si="205"/>
        <v>2600</v>
      </c>
      <c r="M157" s="355">
        <f t="shared" si="209"/>
        <v>2100</v>
      </c>
      <c r="N157" s="261">
        <f>SUM(N158)</f>
        <v>6288.95</v>
      </c>
      <c r="O157" s="154">
        <f>SUM(O158)</f>
        <v>5676.89</v>
      </c>
      <c r="P157" s="85">
        <f t="shared" si="212"/>
        <v>11965.84</v>
      </c>
      <c r="Q157" s="153">
        <f t="shared" ref="Q157:S157" si="281">SUM(Q158)</f>
        <v>2000</v>
      </c>
      <c r="R157" s="153">
        <f t="shared" si="281"/>
        <v>5000</v>
      </c>
      <c r="S157" s="153">
        <f t="shared" si="281"/>
        <v>600</v>
      </c>
      <c r="T157" s="83">
        <f t="shared" si="257"/>
        <v>16965.84</v>
      </c>
      <c r="U157" s="83">
        <f t="shared" si="257"/>
        <v>2600</v>
      </c>
      <c r="V157" s="153">
        <f t="shared" ref="V157:X157" si="282">SUM(V158)</f>
        <v>2000</v>
      </c>
      <c r="W157" s="153">
        <f t="shared" si="282"/>
        <v>5000</v>
      </c>
      <c r="X157" s="153">
        <f t="shared" si="282"/>
        <v>100</v>
      </c>
      <c r="Y157" s="83">
        <f t="shared" si="252"/>
        <v>7600</v>
      </c>
      <c r="Z157" s="83">
        <f t="shared" si="252"/>
        <v>2100</v>
      </c>
      <c r="AA157" s="153">
        <f t="shared" ref="AA157:AC157" si="283">SUM(AA158)</f>
        <v>2000</v>
      </c>
      <c r="AB157" s="234">
        <f t="shared" si="283"/>
        <v>0</v>
      </c>
      <c r="AC157" s="153">
        <f t="shared" si="283"/>
        <v>100</v>
      </c>
      <c r="AD157" s="231">
        <f t="shared" si="227"/>
        <v>2100</v>
      </c>
      <c r="AE157" s="83">
        <f t="shared" si="227"/>
        <v>2100</v>
      </c>
    </row>
    <row r="158" spans="1:31" ht="20.25" customHeight="1" x14ac:dyDescent="0.25">
      <c r="A158" s="86"/>
      <c r="B158" s="88"/>
      <c r="C158" s="88"/>
      <c r="D158" s="88">
        <v>34312</v>
      </c>
      <c r="E158" s="89" t="s">
        <v>160</v>
      </c>
      <c r="F158" s="146">
        <v>15000</v>
      </c>
      <c r="G158" s="100">
        <v>2000</v>
      </c>
      <c r="H158" s="155">
        <v>5000</v>
      </c>
      <c r="I158" s="100">
        <v>600</v>
      </c>
      <c r="J158" s="101">
        <v>600</v>
      </c>
      <c r="K158" s="124">
        <v>100</v>
      </c>
      <c r="L158" s="92">
        <f t="shared" si="205"/>
        <v>2600</v>
      </c>
      <c r="M158" s="124">
        <f t="shared" si="209"/>
        <v>2100</v>
      </c>
      <c r="N158" s="260">
        <v>6288.95</v>
      </c>
      <c r="O158" s="157">
        <v>5676.89</v>
      </c>
      <c r="P158" s="92">
        <f t="shared" si="212"/>
        <v>11965.84</v>
      </c>
      <c r="Q158" s="100">
        <v>2000</v>
      </c>
      <c r="R158" s="155">
        <v>5000</v>
      </c>
      <c r="S158" s="100">
        <v>600</v>
      </c>
      <c r="T158" s="92">
        <f t="shared" si="257"/>
        <v>16965.84</v>
      </c>
      <c r="U158" s="92">
        <f t="shared" si="257"/>
        <v>2600</v>
      </c>
      <c r="V158" s="100">
        <f>G158</f>
        <v>2000</v>
      </c>
      <c r="W158" s="155">
        <v>5000</v>
      </c>
      <c r="X158" s="100">
        <f>K158</f>
        <v>100</v>
      </c>
      <c r="Y158" s="92">
        <f t="shared" si="252"/>
        <v>7600</v>
      </c>
      <c r="Z158" s="92">
        <f t="shared" si="252"/>
        <v>2100</v>
      </c>
      <c r="AA158" s="353">
        <f>V158</f>
        <v>2000</v>
      </c>
      <c r="AB158" s="337"/>
      <c r="AC158" s="353">
        <f>X158</f>
        <v>100</v>
      </c>
      <c r="AD158" s="232">
        <f t="shared" si="227"/>
        <v>2100</v>
      </c>
      <c r="AE158" s="92">
        <f t="shared" si="227"/>
        <v>2100</v>
      </c>
    </row>
    <row r="159" spans="1:31" ht="20.25" customHeight="1" x14ac:dyDescent="0.25">
      <c r="A159" s="117"/>
      <c r="B159" s="118"/>
      <c r="C159" s="119">
        <v>3433</v>
      </c>
      <c r="D159" s="118"/>
      <c r="E159" s="120" t="s">
        <v>161</v>
      </c>
      <c r="F159" s="153">
        <f>SUM(F160)</f>
        <v>1000</v>
      </c>
      <c r="G159" s="153">
        <f t="shared" ref="G159:K159" si="284">SUM(G160)</f>
        <v>200</v>
      </c>
      <c r="H159" s="153">
        <f t="shared" si="284"/>
        <v>1000</v>
      </c>
      <c r="I159" s="153">
        <f t="shared" si="284"/>
        <v>100</v>
      </c>
      <c r="J159" s="234">
        <f t="shared" si="284"/>
        <v>100</v>
      </c>
      <c r="K159" s="153">
        <f t="shared" si="284"/>
        <v>100</v>
      </c>
      <c r="L159" s="83">
        <f t="shared" si="205"/>
        <v>300</v>
      </c>
      <c r="M159" s="355">
        <f t="shared" si="209"/>
        <v>300</v>
      </c>
      <c r="N159" s="261">
        <f>SUM(N160)</f>
        <v>437.18</v>
      </c>
      <c r="O159" s="154">
        <f>SUM(O160)</f>
        <v>0</v>
      </c>
      <c r="P159" s="85">
        <f t="shared" si="212"/>
        <v>437.18</v>
      </c>
      <c r="Q159" s="153">
        <f t="shared" ref="Q159:S159" si="285">SUM(Q160)</f>
        <v>200</v>
      </c>
      <c r="R159" s="153">
        <f t="shared" si="285"/>
        <v>1000</v>
      </c>
      <c r="S159" s="153">
        <f t="shared" si="285"/>
        <v>100</v>
      </c>
      <c r="T159" s="83">
        <f t="shared" si="257"/>
        <v>1437.18</v>
      </c>
      <c r="U159" s="83">
        <f t="shared" si="257"/>
        <v>300</v>
      </c>
      <c r="V159" s="153">
        <f t="shared" ref="V159:X159" si="286">SUM(V160)</f>
        <v>200</v>
      </c>
      <c r="W159" s="153">
        <f t="shared" si="286"/>
        <v>1000</v>
      </c>
      <c r="X159" s="153">
        <f t="shared" si="286"/>
        <v>100</v>
      </c>
      <c r="Y159" s="83">
        <f t="shared" si="252"/>
        <v>1300</v>
      </c>
      <c r="Z159" s="83">
        <f t="shared" si="252"/>
        <v>300</v>
      </c>
      <c r="AA159" s="153">
        <f t="shared" ref="AA159:AC159" si="287">SUM(AA160)</f>
        <v>200</v>
      </c>
      <c r="AB159" s="234">
        <f t="shared" si="287"/>
        <v>0</v>
      </c>
      <c r="AC159" s="153">
        <f t="shared" si="287"/>
        <v>100</v>
      </c>
      <c r="AD159" s="231">
        <f t="shared" si="227"/>
        <v>300</v>
      </c>
      <c r="AE159" s="83">
        <f t="shared" si="227"/>
        <v>300</v>
      </c>
    </row>
    <row r="160" spans="1:31" ht="20.25" customHeight="1" x14ac:dyDescent="0.25">
      <c r="A160" s="86"/>
      <c r="B160" s="88"/>
      <c r="C160" s="88"/>
      <c r="D160" s="88">
        <v>34339</v>
      </c>
      <c r="E160" s="89" t="s">
        <v>162</v>
      </c>
      <c r="F160" s="146">
        <v>1000</v>
      </c>
      <c r="G160" s="100">
        <v>200</v>
      </c>
      <c r="H160" s="155">
        <v>1000</v>
      </c>
      <c r="I160" s="100">
        <v>100</v>
      </c>
      <c r="J160" s="101">
        <v>100</v>
      </c>
      <c r="K160" s="124">
        <v>100</v>
      </c>
      <c r="L160" s="92">
        <f t="shared" si="205"/>
        <v>300</v>
      </c>
      <c r="M160" s="124">
        <f t="shared" si="209"/>
        <v>300</v>
      </c>
      <c r="N160" s="260">
        <v>437.18</v>
      </c>
      <c r="O160" s="157"/>
      <c r="P160" s="92">
        <f t="shared" si="212"/>
        <v>437.18</v>
      </c>
      <c r="Q160" s="100">
        <v>200</v>
      </c>
      <c r="R160" s="155">
        <v>1000</v>
      </c>
      <c r="S160" s="100">
        <v>100</v>
      </c>
      <c r="T160" s="92">
        <f t="shared" si="257"/>
        <v>1437.18</v>
      </c>
      <c r="U160" s="92">
        <f t="shared" si="257"/>
        <v>300</v>
      </c>
      <c r="V160" s="100">
        <f>G160</f>
        <v>200</v>
      </c>
      <c r="W160" s="155">
        <v>1000</v>
      </c>
      <c r="X160" s="100">
        <f>K160</f>
        <v>100</v>
      </c>
      <c r="Y160" s="92">
        <f t="shared" si="252"/>
        <v>1300</v>
      </c>
      <c r="Z160" s="92">
        <f t="shared" si="252"/>
        <v>300</v>
      </c>
      <c r="AA160" s="353">
        <f>V160</f>
        <v>200</v>
      </c>
      <c r="AB160" s="337"/>
      <c r="AC160" s="353">
        <f>X160</f>
        <v>100</v>
      </c>
      <c r="AD160" s="232">
        <f t="shared" si="227"/>
        <v>300</v>
      </c>
      <c r="AE160" s="92">
        <f t="shared" si="227"/>
        <v>300</v>
      </c>
    </row>
    <row r="161" spans="1:31" ht="20.25" customHeight="1" x14ac:dyDescent="0.25">
      <c r="A161" s="117"/>
      <c r="B161" s="118"/>
      <c r="C161" s="119">
        <v>3434</v>
      </c>
      <c r="D161" s="118"/>
      <c r="E161" s="120" t="s">
        <v>163</v>
      </c>
      <c r="F161" s="153">
        <f>SUM(F162)</f>
        <v>2000</v>
      </c>
      <c r="G161" s="153">
        <f t="shared" ref="G161:K161" si="288">SUM(G162)</f>
        <v>300</v>
      </c>
      <c r="H161" s="153">
        <f t="shared" si="288"/>
        <v>1500</v>
      </c>
      <c r="I161" s="153">
        <f t="shared" si="288"/>
        <v>200</v>
      </c>
      <c r="J161" s="234">
        <f t="shared" si="288"/>
        <v>100</v>
      </c>
      <c r="K161" s="153">
        <f t="shared" si="288"/>
        <v>100</v>
      </c>
      <c r="L161" s="83">
        <f t="shared" si="205"/>
        <v>500</v>
      </c>
      <c r="M161" s="355">
        <f t="shared" si="209"/>
        <v>400</v>
      </c>
      <c r="N161" s="261">
        <f>SUM(N162)</f>
        <v>812.5</v>
      </c>
      <c r="O161" s="154">
        <f>SUM(O162)</f>
        <v>0</v>
      </c>
      <c r="P161" s="85">
        <f t="shared" si="212"/>
        <v>812.5</v>
      </c>
      <c r="Q161" s="153">
        <f t="shared" ref="Q161:S161" si="289">SUM(Q162)</f>
        <v>300</v>
      </c>
      <c r="R161" s="153">
        <f t="shared" si="289"/>
        <v>1500</v>
      </c>
      <c r="S161" s="153">
        <f t="shared" si="289"/>
        <v>200</v>
      </c>
      <c r="T161" s="83">
        <f t="shared" si="257"/>
        <v>2312.5</v>
      </c>
      <c r="U161" s="83">
        <f t="shared" si="257"/>
        <v>500</v>
      </c>
      <c r="V161" s="153">
        <f t="shared" ref="V161:X161" si="290">SUM(V162)</f>
        <v>300</v>
      </c>
      <c r="W161" s="153">
        <f t="shared" si="290"/>
        <v>1500</v>
      </c>
      <c r="X161" s="153">
        <f t="shared" si="290"/>
        <v>100</v>
      </c>
      <c r="Y161" s="83">
        <f t="shared" si="252"/>
        <v>2000</v>
      </c>
      <c r="Z161" s="83">
        <f t="shared" si="252"/>
        <v>400</v>
      </c>
      <c r="AA161" s="153">
        <f t="shared" ref="AA161:AC161" si="291">SUM(AA162)</f>
        <v>300</v>
      </c>
      <c r="AB161" s="234">
        <f t="shared" si="291"/>
        <v>0</v>
      </c>
      <c r="AC161" s="153">
        <f t="shared" si="291"/>
        <v>100</v>
      </c>
      <c r="AD161" s="231">
        <f t="shared" si="227"/>
        <v>400</v>
      </c>
      <c r="AE161" s="83">
        <f t="shared" si="227"/>
        <v>400</v>
      </c>
    </row>
    <row r="162" spans="1:31" ht="20.25" customHeight="1" x14ac:dyDescent="0.25">
      <c r="A162" s="86"/>
      <c r="B162" s="88"/>
      <c r="C162" s="88"/>
      <c r="D162" s="88">
        <v>34349</v>
      </c>
      <c r="E162" s="89" t="s">
        <v>163</v>
      </c>
      <c r="F162" s="146">
        <v>2000</v>
      </c>
      <c r="G162" s="100">
        <v>300</v>
      </c>
      <c r="H162" s="155">
        <v>1500</v>
      </c>
      <c r="I162" s="100">
        <v>200</v>
      </c>
      <c r="J162" s="101">
        <f>200-100</f>
        <v>100</v>
      </c>
      <c r="K162" s="124">
        <v>100</v>
      </c>
      <c r="L162" s="92">
        <f t="shared" si="205"/>
        <v>500</v>
      </c>
      <c r="M162" s="124">
        <f t="shared" si="209"/>
        <v>400</v>
      </c>
      <c r="N162" s="260">
        <v>812.5</v>
      </c>
      <c r="O162" s="157"/>
      <c r="P162" s="92">
        <f t="shared" si="212"/>
        <v>812.5</v>
      </c>
      <c r="Q162" s="100">
        <v>300</v>
      </c>
      <c r="R162" s="155">
        <v>1500</v>
      </c>
      <c r="S162" s="100">
        <v>200</v>
      </c>
      <c r="T162" s="92">
        <f t="shared" si="257"/>
        <v>2312.5</v>
      </c>
      <c r="U162" s="92">
        <f t="shared" si="257"/>
        <v>500</v>
      </c>
      <c r="V162" s="100">
        <f>G162</f>
        <v>300</v>
      </c>
      <c r="W162" s="155">
        <v>1500</v>
      </c>
      <c r="X162" s="100">
        <f>K162</f>
        <v>100</v>
      </c>
      <c r="Y162" s="92">
        <f t="shared" si="252"/>
        <v>2000</v>
      </c>
      <c r="Z162" s="92">
        <f t="shared" si="252"/>
        <v>400</v>
      </c>
      <c r="AA162" s="353">
        <f>V162</f>
        <v>300</v>
      </c>
      <c r="AB162" s="337"/>
      <c r="AC162" s="353">
        <f>X162</f>
        <v>100</v>
      </c>
      <c r="AD162" s="232">
        <f t="shared" si="227"/>
        <v>400</v>
      </c>
      <c r="AE162" s="92">
        <f t="shared" si="227"/>
        <v>400</v>
      </c>
    </row>
    <row r="163" spans="1:31" ht="20.25" customHeight="1" x14ac:dyDescent="0.25">
      <c r="A163" s="64">
        <v>38</v>
      </c>
      <c r="B163" s="65"/>
      <c r="C163" s="65"/>
      <c r="D163" s="65"/>
      <c r="E163" s="66" t="s">
        <v>164</v>
      </c>
      <c r="F163" s="180">
        <f>F164</f>
        <v>2000</v>
      </c>
      <c r="G163" s="180">
        <f t="shared" ref="G163:K164" si="292">G164</f>
        <v>200</v>
      </c>
      <c r="H163" s="180">
        <f t="shared" si="292"/>
        <v>0</v>
      </c>
      <c r="I163" s="180">
        <f t="shared" si="292"/>
        <v>0</v>
      </c>
      <c r="J163" s="314">
        <f t="shared" si="292"/>
        <v>0</v>
      </c>
      <c r="K163" s="180">
        <f t="shared" si="292"/>
        <v>100</v>
      </c>
      <c r="L163" s="68">
        <f t="shared" si="205"/>
        <v>200</v>
      </c>
      <c r="M163" s="357">
        <f t="shared" si="209"/>
        <v>300</v>
      </c>
      <c r="N163" s="268">
        <f t="shared" ref="N163:O164" si="293">N164</f>
        <v>0</v>
      </c>
      <c r="O163" s="180">
        <f t="shared" si="293"/>
        <v>0</v>
      </c>
      <c r="P163" s="68">
        <f t="shared" si="212"/>
        <v>0</v>
      </c>
      <c r="Q163" s="180">
        <f t="shared" ref="Q163:S164" si="294">Q164</f>
        <v>200</v>
      </c>
      <c r="R163" s="180">
        <f t="shared" si="294"/>
        <v>0</v>
      </c>
      <c r="S163" s="180">
        <f t="shared" si="294"/>
        <v>0</v>
      </c>
      <c r="T163" s="68">
        <f t="shared" si="257"/>
        <v>0</v>
      </c>
      <c r="U163" s="68">
        <f t="shared" si="257"/>
        <v>200</v>
      </c>
      <c r="V163" s="180">
        <f t="shared" ref="V163:X164" si="295">V164</f>
        <v>200</v>
      </c>
      <c r="W163" s="180">
        <f t="shared" si="295"/>
        <v>0</v>
      </c>
      <c r="X163" s="180">
        <f t="shared" si="295"/>
        <v>100</v>
      </c>
      <c r="Y163" s="68">
        <f t="shared" si="252"/>
        <v>200</v>
      </c>
      <c r="Z163" s="68">
        <f t="shared" si="252"/>
        <v>300</v>
      </c>
      <c r="AA163" s="180">
        <f t="shared" ref="AA163:AC164" si="296">AA164</f>
        <v>200</v>
      </c>
      <c r="AB163" s="314">
        <f t="shared" si="296"/>
        <v>0</v>
      </c>
      <c r="AC163" s="180">
        <f t="shared" si="296"/>
        <v>100</v>
      </c>
      <c r="AD163" s="324">
        <f t="shared" si="227"/>
        <v>300</v>
      </c>
      <c r="AE163" s="68">
        <f t="shared" si="227"/>
        <v>300</v>
      </c>
    </row>
    <row r="164" spans="1:31" ht="20.25" customHeight="1" x14ac:dyDescent="0.25">
      <c r="A164" s="69"/>
      <c r="B164" s="70">
        <v>381</v>
      </c>
      <c r="C164" s="71"/>
      <c r="D164" s="71"/>
      <c r="E164" s="72" t="s">
        <v>165</v>
      </c>
      <c r="F164" s="179">
        <f>F165</f>
        <v>2000</v>
      </c>
      <c r="G164" s="179">
        <f t="shared" si="292"/>
        <v>200</v>
      </c>
      <c r="H164" s="179">
        <f t="shared" si="292"/>
        <v>0</v>
      </c>
      <c r="I164" s="179">
        <f t="shared" si="292"/>
        <v>0</v>
      </c>
      <c r="J164" s="313">
        <f t="shared" si="292"/>
        <v>0</v>
      </c>
      <c r="K164" s="179">
        <f t="shared" si="292"/>
        <v>100</v>
      </c>
      <c r="L164" s="74">
        <f t="shared" si="205"/>
        <v>200</v>
      </c>
      <c r="M164" s="356">
        <f t="shared" si="209"/>
        <v>300</v>
      </c>
      <c r="N164" s="267">
        <f t="shared" si="293"/>
        <v>0</v>
      </c>
      <c r="O164" s="179">
        <f t="shared" si="293"/>
        <v>0</v>
      </c>
      <c r="P164" s="76">
        <f t="shared" si="212"/>
        <v>0</v>
      </c>
      <c r="Q164" s="179">
        <f t="shared" si="294"/>
        <v>200</v>
      </c>
      <c r="R164" s="179">
        <f t="shared" si="294"/>
        <v>0</v>
      </c>
      <c r="S164" s="179">
        <f t="shared" si="294"/>
        <v>0</v>
      </c>
      <c r="T164" s="74">
        <f t="shared" si="257"/>
        <v>0</v>
      </c>
      <c r="U164" s="74">
        <f t="shared" si="257"/>
        <v>200</v>
      </c>
      <c r="V164" s="179">
        <f t="shared" si="295"/>
        <v>200</v>
      </c>
      <c r="W164" s="179">
        <f t="shared" si="295"/>
        <v>0</v>
      </c>
      <c r="X164" s="179">
        <f t="shared" si="295"/>
        <v>100</v>
      </c>
      <c r="Y164" s="74">
        <f t="shared" si="252"/>
        <v>200</v>
      </c>
      <c r="Z164" s="74">
        <f t="shared" si="252"/>
        <v>300</v>
      </c>
      <c r="AA164" s="179">
        <f t="shared" si="296"/>
        <v>200</v>
      </c>
      <c r="AB164" s="313">
        <f t="shared" si="296"/>
        <v>0</v>
      </c>
      <c r="AC164" s="179">
        <f t="shared" si="296"/>
        <v>100</v>
      </c>
      <c r="AD164" s="325">
        <f t="shared" si="227"/>
        <v>300</v>
      </c>
      <c r="AE164" s="74">
        <f t="shared" si="227"/>
        <v>300</v>
      </c>
    </row>
    <row r="165" spans="1:31" ht="20.25" customHeight="1" x14ac:dyDescent="0.25">
      <c r="A165" s="117"/>
      <c r="B165" s="118"/>
      <c r="C165" s="119">
        <v>3811</v>
      </c>
      <c r="D165" s="118"/>
      <c r="E165" s="120" t="s">
        <v>166</v>
      </c>
      <c r="F165" s="153">
        <f>SUM(F166)</f>
        <v>2000</v>
      </c>
      <c r="G165" s="153">
        <f t="shared" ref="G165:K165" si="297">SUM(G166)</f>
        <v>200</v>
      </c>
      <c r="H165" s="153">
        <f t="shared" si="297"/>
        <v>0</v>
      </c>
      <c r="I165" s="153">
        <f t="shared" si="297"/>
        <v>0</v>
      </c>
      <c r="J165" s="234">
        <f t="shared" si="297"/>
        <v>0</v>
      </c>
      <c r="K165" s="153">
        <f t="shared" si="297"/>
        <v>100</v>
      </c>
      <c r="L165" s="83">
        <f t="shared" si="205"/>
        <v>200</v>
      </c>
      <c r="M165" s="355">
        <f t="shared" si="209"/>
        <v>300</v>
      </c>
      <c r="N165" s="261">
        <f>SUM(N166)</f>
        <v>0</v>
      </c>
      <c r="O165" s="154">
        <f>SUM(O166)</f>
        <v>0</v>
      </c>
      <c r="P165" s="85">
        <f t="shared" si="212"/>
        <v>0</v>
      </c>
      <c r="Q165" s="153">
        <f t="shared" ref="Q165:S165" si="298">SUM(Q166)</f>
        <v>200</v>
      </c>
      <c r="R165" s="153">
        <f t="shared" si="298"/>
        <v>0</v>
      </c>
      <c r="S165" s="153">
        <f t="shared" si="298"/>
        <v>0</v>
      </c>
      <c r="T165" s="83">
        <f t="shared" si="257"/>
        <v>0</v>
      </c>
      <c r="U165" s="83">
        <f t="shared" si="257"/>
        <v>200</v>
      </c>
      <c r="V165" s="153">
        <f t="shared" ref="V165:X165" si="299">SUM(V166)</f>
        <v>200</v>
      </c>
      <c r="W165" s="153">
        <f t="shared" si="299"/>
        <v>0</v>
      </c>
      <c r="X165" s="153">
        <f t="shared" si="299"/>
        <v>100</v>
      </c>
      <c r="Y165" s="83">
        <f t="shared" si="252"/>
        <v>200</v>
      </c>
      <c r="Z165" s="83">
        <f t="shared" si="252"/>
        <v>300</v>
      </c>
      <c r="AA165" s="153">
        <f t="shared" ref="AA165:AC165" si="300">SUM(AA166)</f>
        <v>200</v>
      </c>
      <c r="AB165" s="234">
        <f t="shared" si="300"/>
        <v>0</v>
      </c>
      <c r="AC165" s="153">
        <f t="shared" si="300"/>
        <v>100</v>
      </c>
      <c r="AD165" s="231">
        <f t="shared" si="227"/>
        <v>300</v>
      </c>
      <c r="AE165" s="83">
        <f t="shared" si="227"/>
        <v>300</v>
      </c>
    </row>
    <row r="166" spans="1:31" ht="20.25" customHeight="1" x14ac:dyDescent="0.25">
      <c r="A166" s="86"/>
      <c r="B166" s="88"/>
      <c r="C166" s="88"/>
      <c r="D166" s="88">
        <v>38119</v>
      </c>
      <c r="E166" s="89" t="s">
        <v>167</v>
      </c>
      <c r="F166" s="146">
        <v>2000</v>
      </c>
      <c r="G166" s="100">
        <v>200</v>
      </c>
      <c r="H166" s="155"/>
      <c r="I166" s="100">
        <f>H166/7.5345</f>
        <v>0</v>
      </c>
      <c r="J166" s="101">
        <f>I166/7.5345</f>
        <v>0</v>
      </c>
      <c r="K166" s="124">
        <v>100</v>
      </c>
      <c r="L166" s="92">
        <f t="shared" si="205"/>
        <v>200</v>
      </c>
      <c r="M166" s="124">
        <f t="shared" si="209"/>
        <v>300</v>
      </c>
      <c r="N166" s="260"/>
      <c r="O166" s="157"/>
      <c r="P166" s="92">
        <f t="shared" si="212"/>
        <v>0</v>
      </c>
      <c r="Q166" s="100">
        <v>200</v>
      </c>
      <c r="R166" s="155"/>
      <c r="S166" s="100">
        <f>R166/7.5345</f>
        <v>0</v>
      </c>
      <c r="T166" s="92">
        <f t="shared" si="257"/>
        <v>0</v>
      </c>
      <c r="U166" s="92">
        <f t="shared" si="257"/>
        <v>200</v>
      </c>
      <c r="V166" s="100">
        <f>G166</f>
        <v>200</v>
      </c>
      <c r="W166" s="155"/>
      <c r="X166" s="100">
        <f>K166</f>
        <v>100</v>
      </c>
      <c r="Y166" s="92">
        <f t="shared" si="252"/>
        <v>200</v>
      </c>
      <c r="Z166" s="92">
        <f t="shared" si="252"/>
        <v>300</v>
      </c>
      <c r="AA166" s="353">
        <f>V166</f>
        <v>200</v>
      </c>
      <c r="AB166" s="337"/>
      <c r="AC166" s="353">
        <f>X166</f>
        <v>100</v>
      </c>
      <c r="AD166" s="232">
        <f t="shared" si="227"/>
        <v>300</v>
      </c>
      <c r="AE166" s="92">
        <f t="shared" si="227"/>
        <v>300</v>
      </c>
    </row>
    <row r="167" spans="1:31" ht="20.25" customHeight="1" x14ac:dyDescent="0.25">
      <c r="A167" s="113">
        <v>4</v>
      </c>
      <c r="B167" s="181"/>
      <c r="C167" s="181"/>
      <c r="D167" s="181"/>
      <c r="E167" s="115" t="s">
        <v>4</v>
      </c>
      <c r="F167" s="62">
        <f>F168</f>
        <v>47000</v>
      </c>
      <c r="G167" s="62">
        <f t="shared" ref="G167:K167" si="301">G168</f>
        <v>16300</v>
      </c>
      <c r="H167" s="62">
        <f t="shared" si="301"/>
        <v>25500</v>
      </c>
      <c r="I167" s="62">
        <f t="shared" si="301"/>
        <v>3400</v>
      </c>
      <c r="J167" s="238">
        <f t="shared" si="301"/>
        <v>1100</v>
      </c>
      <c r="K167" s="62">
        <f t="shared" si="301"/>
        <v>1200</v>
      </c>
      <c r="L167" s="63">
        <f t="shared" si="205"/>
        <v>19700</v>
      </c>
      <c r="M167" s="358">
        <f t="shared" si="209"/>
        <v>17500</v>
      </c>
      <c r="N167" s="269">
        <f>N168</f>
        <v>34141.33</v>
      </c>
      <c r="O167" s="182">
        <f>O168</f>
        <v>10687.5</v>
      </c>
      <c r="P167" s="63">
        <f t="shared" si="212"/>
        <v>44828.83</v>
      </c>
      <c r="Q167" s="62">
        <f t="shared" ref="Q167:S167" si="302">Q168</f>
        <v>5700</v>
      </c>
      <c r="R167" s="62">
        <f t="shared" si="302"/>
        <v>25500</v>
      </c>
      <c r="S167" s="62">
        <f t="shared" si="302"/>
        <v>6700</v>
      </c>
      <c r="T167" s="63">
        <f t="shared" si="257"/>
        <v>70328.83</v>
      </c>
      <c r="U167" s="63">
        <f t="shared" si="257"/>
        <v>12400</v>
      </c>
      <c r="V167" s="62">
        <f t="shared" ref="V167:X167" si="303">V168</f>
        <v>6400</v>
      </c>
      <c r="W167" s="62">
        <f t="shared" si="303"/>
        <v>25500</v>
      </c>
      <c r="X167" s="62">
        <f t="shared" si="303"/>
        <v>4300</v>
      </c>
      <c r="Y167" s="63">
        <f t="shared" si="252"/>
        <v>37900</v>
      </c>
      <c r="Z167" s="63">
        <f t="shared" si="252"/>
        <v>10700</v>
      </c>
      <c r="AA167" s="62">
        <f t="shared" ref="AA167:AC167" si="304">AA168</f>
        <v>6400</v>
      </c>
      <c r="AB167" s="238">
        <f t="shared" si="304"/>
        <v>0</v>
      </c>
      <c r="AC167" s="62">
        <f t="shared" si="304"/>
        <v>5300</v>
      </c>
      <c r="AD167" s="343">
        <f t="shared" si="227"/>
        <v>10700</v>
      </c>
      <c r="AE167" s="63">
        <f t="shared" si="227"/>
        <v>11700</v>
      </c>
    </row>
    <row r="168" spans="1:31" ht="20.25" customHeight="1" x14ac:dyDescent="0.25">
      <c r="A168" s="64">
        <v>42</v>
      </c>
      <c r="B168" s="65"/>
      <c r="C168" s="65"/>
      <c r="D168" s="65"/>
      <c r="E168" s="66" t="s">
        <v>168</v>
      </c>
      <c r="F168" s="67">
        <f>F169+F191+F194</f>
        <v>47000</v>
      </c>
      <c r="G168" s="67">
        <f t="shared" ref="G168:K168" si="305">G169+G191+G194</f>
        <v>16300</v>
      </c>
      <c r="H168" s="67">
        <f t="shared" si="305"/>
        <v>25500</v>
      </c>
      <c r="I168" s="67">
        <f t="shared" si="305"/>
        <v>3400</v>
      </c>
      <c r="J168" s="236">
        <f t="shared" si="305"/>
        <v>1100</v>
      </c>
      <c r="K168" s="67">
        <f t="shared" si="305"/>
        <v>1200</v>
      </c>
      <c r="L168" s="68">
        <f t="shared" si="205"/>
        <v>19700</v>
      </c>
      <c r="M168" s="357">
        <f t="shared" si="209"/>
        <v>17500</v>
      </c>
      <c r="N168" s="246">
        <f>N169+N191+N194</f>
        <v>34141.33</v>
      </c>
      <c r="O168" s="67">
        <f>O169+O191+O194</f>
        <v>10687.5</v>
      </c>
      <c r="P168" s="68">
        <f t="shared" si="212"/>
        <v>44828.83</v>
      </c>
      <c r="Q168" s="67">
        <f t="shared" ref="Q168:S168" si="306">Q169+Q191+Q194</f>
        <v>5700</v>
      </c>
      <c r="R168" s="67">
        <f t="shared" si="306"/>
        <v>25500</v>
      </c>
      <c r="S168" s="67">
        <f t="shared" si="306"/>
        <v>6700</v>
      </c>
      <c r="T168" s="68">
        <f t="shared" si="257"/>
        <v>70328.83</v>
      </c>
      <c r="U168" s="68">
        <f t="shared" si="257"/>
        <v>12400</v>
      </c>
      <c r="V168" s="67">
        <f t="shared" ref="V168:X168" si="307">V169+V191+V194</f>
        <v>6400</v>
      </c>
      <c r="W168" s="67">
        <f t="shared" si="307"/>
        <v>25500</v>
      </c>
      <c r="X168" s="67">
        <f t="shared" si="307"/>
        <v>4300</v>
      </c>
      <c r="Y168" s="68">
        <f t="shared" si="252"/>
        <v>37900</v>
      </c>
      <c r="Z168" s="68">
        <f t="shared" si="252"/>
        <v>10700</v>
      </c>
      <c r="AA168" s="67">
        <f t="shared" ref="AA168:AC168" si="308">AA169+AA191+AA194</f>
        <v>6400</v>
      </c>
      <c r="AB168" s="236">
        <f t="shared" si="308"/>
        <v>0</v>
      </c>
      <c r="AC168" s="67">
        <f t="shared" si="308"/>
        <v>5300</v>
      </c>
      <c r="AD168" s="324">
        <f t="shared" si="227"/>
        <v>10700</v>
      </c>
      <c r="AE168" s="68">
        <f t="shared" si="227"/>
        <v>11700</v>
      </c>
    </row>
    <row r="169" spans="1:31" ht="20.25" customHeight="1" x14ac:dyDescent="0.25">
      <c r="A169" s="69"/>
      <c r="B169" s="70">
        <v>422</v>
      </c>
      <c r="C169" s="71"/>
      <c r="D169" s="71"/>
      <c r="E169" s="72" t="s">
        <v>169</v>
      </c>
      <c r="F169" s="161">
        <f>F170+F175+F180+F185+F188</f>
        <v>37000</v>
      </c>
      <c r="G169" s="161">
        <f t="shared" ref="G169:K169" si="309">G170+G175+G180+G185+G188</f>
        <v>4800</v>
      </c>
      <c r="H169" s="161">
        <f t="shared" si="309"/>
        <v>22500</v>
      </c>
      <c r="I169" s="161">
        <f t="shared" si="309"/>
        <v>3000</v>
      </c>
      <c r="J169" s="237">
        <f t="shared" si="309"/>
        <v>900</v>
      </c>
      <c r="K169" s="161">
        <f t="shared" si="309"/>
        <v>900</v>
      </c>
      <c r="L169" s="74">
        <f t="shared" si="205"/>
        <v>7800</v>
      </c>
      <c r="M169" s="356">
        <f t="shared" si="209"/>
        <v>5700</v>
      </c>
      <c r="N169" s="263">
        <f>N170+N175+N180+N185+N188</f>
        <v>34141.33</v>
      </c>
      <c r="O169" s="161">
        <f>O170+O175+O180+O185+O188</f>
        <v>10687.5</v>
      </c>
      <c r="P169" s="76">
        <f t="shared" si="212"/>
        <v>44828.83</v>
      </c>
      <c r="Q169" s="161">
        <f t="shared" ref="Q169:S169" si="310">Q170+Q175+Q180+Q185+Q188</f>
        <v>4500</v>
      </c>
      <c r="R169" s="161">
        <f t="shared" si="310"/>
        <v>22500</v>
      </c>
      <c r="S169" s="161">
        <f t="shared" si="310"/>
        <v>6300</v>
      </c>
      <c r="T169" s="74">
        <f t="shared" si="257"/>
        <v>67328.83</v>
      </c>
      <c r="U169" s="74">
        <f t="shared" si="257"/>
        <v>10800</v>
      </c>
      <c r="V169" s="161">
        <f t="shared" ref="V169:X169" si="311">V170+V175+V180+V185+V188</f>
        <v>4900</v>
      </c>
      <c r="W169" s="161">
        <f t="shared" si="311"/>
        <v>22500</v>
      </c>
      <c r="X169" s="161">
        <f t="shared" si="311"/>
        <v>4000</v>
      </c>
      <c r="Y169" s="74">
        <f t="shared" si="252"/>
        <v>33300</v>
      </c>
      <c r="Z169" s="74">
        <f t="shared" si="252"/>
        <v>8900</v>
      </c>
      <c r="AA169" s="161">
        <f t="shared" ref="AA169:AC169" si="312">AA170+AA175+AA180+AA185+AA188</f>
        <v>4900</v>
      </c>
      <c r="AB169" s="237">
        <f t="shared" si="312"/>
        <v>0</v>
      </c>
      <c r="AC169" s="161">
        <f t="shared" si="312"/>
        <v>4800</v>
      </c>
      <c r="AD169" s="325">
        <f t="shared" si="227"/>
        <v>8900</v>
      </c>
      <c r="AE169" s="74">
        <f t="shared" si="227"/>
        <v>9700</v>
      </c>
    </row>
    <row r="170" spans="1:31" ht="20.25" customHeight="1" x14ac:dyDescent="0.25">
      <c r="A170" s="117"/>
      <c r="B170" s="118"/>
      <c r="C170" s="119">
        <v>4221</v>
      </c>
      <c r="D170" s="118"/>
      <c r="E170" s="120" t="s">
        <v>170</v>
      </c>
      <c r="F170" s="162">
        <f>SUM(F171:F174)</f>
        <v>12000</v>
      </c>
      <c r="G170" s="162">
        <f t="shared" ref="G170:K170" si="313">SUM(G171:G174)</f>
        <v>1500</v>
      </c>
      <c r="H170" s="162">
        <f t="shared" si="313"/>
        <v>2500</v>
      </c>
      <c r="I170" s="162">
        <f t="shared" si="313"/>
        <v>300</v>
      </c>
      <c r="J170" s="230">
        <f t="shared" si="313"/>
        <v>200</v>
      </c>
      <c r="K170" s="162">
        <f t="shared" si="313"/>
        <v>200</v>
      </c>
      <c r="L170" s="83">
        <f t="shared" si="205"/>
        <v>1800</v>
      </c>
      <c r="M170" s="355">
        <f t="shared" si="209"/>
        <v>1700</v>
      </c>
      <c r="N170" s="264">
        <f>SUM(N171:N174)</f>
        <v>6187.5</v>
      </c>
      <c r="O170" s="140">
        <f>SUM(O171:O174)</f>
        <v>0</v>
      </c>
      <c r="P170" s="85">
        <f t="shared" si="212"/>
        <v>6187.5</v>
      </c>
      <c r="Q170" s="162">
        <f t="shared" ref="Q170:S170" si="314">SUM(Q171:Q174)</f>
        <v>1200</v>
      </c>
      <c r="R170" s="162">
        <f t="shared" si="314"/>
        <v>2500</v>
      </c>
      <c r="S170" s="162">
        <f t="shared" si="314"/>
        <v>300</v>
      </c>
      <c r="T170" s="83">
        <f t="shared" si="257"/>
        <v>8687.5</v>
      </c>
      <c r="U170" s="83">
        <f t="shared" si="257"/>
        <v>1500</v>
      </c>
      <c r="V170" s="162">
        <f t="shared" ref="V170:X170" si="315">SUM(V171:V174)</f>
        <v>1600</v>
      </c>
      <c r="W170" s="162">
        <f t="shared" si="315"/>
        <v>2500</v>
      </c>
      <c r="X170" s="162">
        <f t="shared" si="315"/>
        <v>300</v>
      </c>
      <c r="Y170" s="83">
        <f t="shared" si="252"/>
        <v>4000</v>
      </c>
      <c r="Z170" s="83">
        <f t="shared" si="252"/>
        <v>1900</v>
      </c>
      <c r="AA170" s="162">
        <f t="shared" ref="AA170:AC170" si="316">SUM(AA171:AA174)</f>
        <v>1600</v>
      </c>
      <c r="AB170" s="230">
        <f t="shared" si="316"/>
        <v>0</v>
      </c>
      <c r="AC170" s="162">
        <f t="shared" si="316"/>
        <v>300</v>
      </c>
      <c r="AD170" s="231">
        <f t="shared" si="227"/>
        <v>1900</v>
      </c>
      <c r="AE170" s="83">
        <f t="shared" si="227"/>
        <v>1900</v>
      </c>
    </row>
    <row r="171" spans="1:31" ht="20.25" customHeight="1" x14ac:dyDescent="0.25">
      <c r="A171" s="86"/>
      <c r="B171" s="88"/>
      <c r="C171" s="88"/>
      <c r="D171" s="88">
        <v>42211</v>
      </c>
      <c r="E171" s="89" t="s">
        <v>171</v>
      </c>
      <c r="F171" s="90">
        <v>10000</v>
      </c>
      <c r="G171" s="100">
        <v>1300</v>
      </c>
      <c r="H171" s="100">
        <v>2500</v>
      </c>
      <c r="I171" s="100">
        <v>300</v>
      </c>
      <c r="J171" s="101">
        <f>300-100</f>
        <v>200</v>
      </c>
      <c r="K171" s="124">
        <v>200</v>
      </c>
      <c r="L171" s="92">
        <f t="shared" si="205"/>
        <v>1600</v>
      </c>
      <c r="M171" s="124">
        <f t="shared" si="209"/>
        <v>1500</v>
      </c>
      <c r="N171" s="249">
        <v>6187.5</v>
      </c>
      <c r="O171" s="163"/>
      <c r="P171" s="92">
        <f t="shared" si="212"/>
        <v>6187.5</v>
      </c>
      <c r="Q171" s="164">
        <v>1000</v>
      </c>
      <c r="R171" s="100">
        <v>2500</v>
      </c>
      <c r="S171" s="100">
        <v>300</v>
      </c>
      <c r="T171" s="92">
        <f t="shared" si="257"/>
        <v>8687.5</v>
      </c>
      <c r="U171" s="92">
        <f t="shared" si="257"/>
        <v>1300</v>
      </c>
      <c r="V171" s="101">
        <f>G171</f>
        <v>1300</v>
      </c>
      <c r="W171" s="100">
        <v>2500</v>
      </c>
      <c r="X171" s="101">
        <f>K171</f>
        <v>200</v>
      </c>
      <c r="Y171" s="92">
        <f t="shared" si="252"/>
        <v>3800</v>
      </c>
      <c r="Z171" s="92">
        <f t="shared" si="252"/>
        <v>1500</v>
      </c>
      <c r="AA171" s="353">
        <f>V171</f>
        <v>1300</v>
      </c>
      <c r="AB171" s="101"/>
      <c r="AC171" s="353">
        <f>X171</f>
        <v>200</v>
      </c>
      <c r="AD171" s="232">
        <f t="shared" si="227"/>
        <v>1500</v>
      </c>
      <c r="AE171" s="92">
        <f t="shared" si="227"/>
        <v>1500</v>
      </c>
    </row>
    <row r="172" spans="1:31" ht="20.25" customHeight="1" x14ac:dyDescent="0.25">
      <c r="A172" s="86"/>
      <c r="B172" s="88"/>
      <c r="C172" s="88"/>
      <c r="D172" s="88">
        <v>42212</v>
      </c>
      <c r="E172" s="89" t="s">
        <v>172</v>
      </c>
      <c r="F172" s="90">
        <v>1000</v>
      </c>
      <c r="G172" s="100">
        <v>100</v>
      </c>
      <c r="H172" s="100"/>
      <c r="I172" s="100">
        <f t="shared" ref="I172:J174" si="317">H172/7.5345</f>
        <v>0</v>
      </c>
      <c r="J172" s="101">
        <f t="shared" si="317"/>
        <v>0</v>
      </c>
      <c r="K172" s="124">
        <v>0</v>
      </c>
      <c r="L172" s="92">
        <f t="shared" si="205"/>
        <v>100</v>
      </c>
      <c r="M172" s="124">
        <f t="shared" si="209"/>
        <v>100</v>
      </c>
      <c r="N172" s="249"/>
      <c r="O172" s="163"/>
      <c r="P172" s="92">
        <f t="shared" si="212"/>
        <v>0</v>
      </c>
      <c r="Q172" s="100">
        <v>100</v>
      </c>
      <c r="R172" s="100"/>
      <c r="S172" s="100">
        <f t="shared" ref="S172:S174" si="318">R172/7.5345</f>
        <v>0</v>
      </c>
      <c r="T172" s="92">
        <f t="shared" si="257"/>
        <v>0</v>
      </c>
      <c r="U172" s="92">
        <f t="shared" si="257"/>
        <v>100</v>
      </c>
      <c r="V172" s="100">
        <f>G172</f>
        <v>100</v>
      </c>
      <c r="W172" s="100"/>
      <c r="X172" s="100">
        <f>K172</f>
        <v>0</v>
      </c>
      <c r="Y172" s="92">
        <f t="shared" si="252"/>
        <v>100</v>
      </c>
      <c r="Z172" s="92">
        <f t="shared" si="252"/>
        <v>100</v>
      </c>
      <c r="AA172" s="353">
        <f>V172</f>
        <v>100</v>
      </c>
      <c r="AB172" s="101"/>
      <c r="AC172" s="353">
        <f>X172</f>
        <v>0</v>
      </c>
      <c r="AD172" s="232">
        <f t="shared" si="227"/>
        <v>100</v>
      </c>
      <c r="AE172" s="92">
        <f t="shared" si="227"/>
        <v>100</v>
      </c>
    </row>
    <row r="173" spans="1:31" ht="20.25" customHeight="1" x14ac:dyDescent="0.25">
      <c r="A173" s="86"/>
      <c r="B173" s="88"/>
      <c r="C173" s="88"/>
      <c r="D173" s="88">
        <v>42213</v>
      </c>
      <c r="E173" s="89" t="s">
        <v>173</v>
      </c>
      <c r="F173" s="90"/>
      <c r="G173" s="100">
        <f t="shared" ref="G173" si="319">F173/7.5345</f>
        <v>0</v>
      </c>
      <c r="H173" s="100"/>
      <c r="I173" s="100">
        <f t="shared" si="317"/>
        <v>0</v>
      </c>
      <c r="J173" s="101">
        <f t="shared" si="317"/>
        <v>0</v>
      </c>
      <c r="K173" s="124">
        <v>0</v>
      </c>
      <c r="L173" s="92">
        <f t="shared" si="205"/>
        <v>0</v>
      </c>
      <c r="M173" s="124">
        <f t="shared" si="209"/>
        <v>0</v>
      </c>
      <c r="N173" s="249"/>
      <c r="O173" s="163"/>
      <c r="P173" s="92">
        <f t="shared" si="212"/>
        <v>0</v>
      </c>
      <c r="Q173" s="100">
        <f>P173/7.5345</f>
        <v>0</v>
      </c>
      <c r="R173" s="100"/>
      <c r="S173" s="100">
        <f t="shared" si="318"/>
        <v>0</v>
      </c>
      <c r="T173" s="92">
        <f t="shared" si="257"/>
        <v>0</v>
      </c>
      <c r="U173" s="92">
        <f t="shared" si="257"/>
        <v>0</v>
      </c>
      <c r="V173" s="100">
        <v>100</v>
      </c>
      <c r="W173" s="100"/>
      <c r="X173" s="100">
        <v>100</v>
      </c>
      <c r="Y173" s="92">
        <f t="shared" si="252"/>
        <v>0</v>
      </c>
      <c r="Z173" s="92">
        <f t="shared" si="252"/>
        <v>200</v>
      </c>
      <c r="AA173" s="353">
        <f>V173</f>
        <v>100</v>
      </c>
      <c r="AB173" s="101"/>
      <c r="AC173" s="353">
        <f>X173</f>
        <v>100</v>
      </c>
      <c r="AD173" s="232">
        <f t="shared" si="227"/>
        <v>200</v>
      </c>
      <c r="AE173" s="92">
        <f t="shared" si="227"/>
        <v>200</v>
      </c>
    </row>
    <row r="174" spans="1:31" ht="20.25" customHeight="1" x14ac:dyDescent="0.25">
      <c r="A174" s="86"/>
      <c r="B174" s="88"/>
      <c r="C174" s="88"/>
      <c r="D174" s="88">
        <v>42219</v>
      </c>
      <c r="E174" s="89" t="s">
        <v>174</v>
      </c>
      <c r="F174" s="90">
        <v>1000</v>
      </c>
      <c r="G174" s="100">
        <v>100</v>
      </c>
      <c r="H174" s="100"/>
      <c r="I174" s="100">
        <f t="shared" si="317"/>
        <v>0</v>
      </c>
      <c r="J174" s="101">
        <f t="shared" si="317"/>
        <v>0</v>
      </c>
      <c r="K174" s="124">
        <v>0</v>
      </c>
      <c r="L174" s="92">
        <f t="shared" si="205"/>
        <v>100</v>
      </c>
      <c r="M174" s="124">
        <f t="shared" si="209"/>
        <v>100</v>
      </c>
      <c r="N174" s="249"/>
      <c r="O174" s="163"/>
      <c r="P174" s="92">
        <f t="shared" si="212"/>
        <v>0</v>
      </c>
      <c r="Q174" s="164">
        <v>100</v>
      </c>
      <c r="R174" s="100"/>
      <c r="S174" s="100">
        <f t="shared" si="318"/>
        <v>0</v>
      </c>
      <c r="T174" s="92">
        <f t="shared" si="257"/>
        <v>0</v>
      </c>
      <c r="U174" s="92">
        <f t="shared" si="257"/>
        <v>100</v>
      </c>
      <c r="V174" s="101">
        <f>G174</f>
        <v>100</v>
      </c>
      <c r="W174" s="100"/>
      <c r="X174" s="100">
        <f>K174</f>
        <v>0</v>
      </c>
      <c r="Y174" s="92">
        <f t="shared" si="252"/>
        <v>100</v>
      </c>
      <c r="Z174" s="92">
        <f t="shared" si="252"/>
        <v>100</v>
      </c>
      <c r="AA174" s="353">
        <f>V174</f>
        <v>100</v>
      </c>
      <c r="AB174" s="101"/>
      <c r="AC174" s="353">
        <f>X174</f>
        <v>0</v>
      </c>
      <c r="AD174" s="232">
        <f t="shared" si="227"/>
        <v>100</v>
      </c>
      <c r="AE174" s="92">
        <f t="shared" si="227"/>
        <v>100</v>
      </c>
    </row>
    <row r="175" spans="1:31" ht="20.25" customHeight="1" x14ac:dyDescent="0.25">
      <c r="A175" s="117"/>
      <c r="B175" s="118"/>
      <c r="C175" s="119">
        <v>4222</v>
      </c>
      <c r="D175" s="118"/>
      <c r="E175" s="120" t="s">
        <v>175</v>
      </c>
      <c r="F175" s="162">
        <f>SUM(F176:F179)</f>
        <v>0</v>
      </c>
      <c r="G175" s="162">
        <f t="shared" ref="G175:K175" si="320">SUM(G176:G179)</f>
        <v>0</v>
      </c>
      <c r="H175" s="162">
        <f t="shared" si="320"/>
        <v>0</v>
      </c>
      <c r="I175" s="162">
        <f t="shared" si="320"/>
        <v>0</v>
      </c>
      <c r="J175" s="230">
        <f t="shared" si="320"/>
        <v>0</v>
      </c>
      <c r="K175" s="162">
        <f t="shared" si="320"/>
        <v>0</v>
      </c>
      <c r="L175" s="83">
        <f t="shared" si="205"/>
        <v>0</v>
      </c>
      <c r="M175" s="355">
        <f t="shared" si="209"/>
        <v>0</v>
      </c>
      <c r="N175" s="264">
        <f>SUM(N176:N179)</f>
        <v>0</v>
      </c>
      <c r="O175" s="140">
        <f>SUM(O176:O179)</f>
        <v>0</v>
      </c>
      <c r="P175" s="85">
        <f t="shared" si="212"/>
        <v>0</v>
      </c>
      <c r="Q175" s="162">
        <f t="shared" ref="Q175:S175" si="321">SUM(Q176:Q179)</f>
        <v>0</v>
      </c>
      <c r="R175" s="162">
        <f t="shared" si="321"/>
        <v>0</v>
      </c>
      <c r="S175" s="162">
        <f t="shared" si="321"/>
        <v>0</v>
      </c>
      <c r="T175" s="83">
        <f t="shared" si="257"/>
        <v>0</v>
      </c>
      <c r="U175" s="83">
        <f t="shared" si="257"/>
        <v>0</v>
      </c>
      <c r="V175" s="162">
        <f t="shared" ref="V175:X175" si="322">SUM(V176:V179)</f>
        <v>0</v>
      </c>
      <c r="W175" s="162">
        <f t="shared" si="322"/>
        <v>0</v>
      </c>
      <c r="X175" s="162">
        <f t="shared" si="322"/>
        <v>0</v>
      </c>
      <c r="Y175" s="83">
        <f t="shared" si="252"/>
        <v>0</v>
      </c>
      <c r="Z175" s="83">
        <f t="shared" si="252"/>
        <v>0</v>
      </c>
      <c r="AA175" s="162">
        <f t="shared" ref="AA175:AC175" si="323">SUM(AA176:AA179)</f>
        <v>0</v>
      </c>
      <c r="AB175" s="230">
        <f t="shared" si="323"/>
        <v>0</v>
      </c>
      <c r="AC175" s="162">
        <f t="shared" si="323"/>
        <v>0</v>
      </c>
      <c r="AD175" s="231">
        <f t="shared" si="227"/>
        <v>0</v>
      </c>
      <c r="AE175" s="83">
        <f t="shared" si="227"/>
        <v>0</v>
      </c>
    </row>
    <row r="176" spans="1:31" ht="20.25" customHeight="1" x14ac:dyDescent="0.25">
      <c r="A176" s="86"/>
      <c r="B176" s="88"/>
      <c r="C176" s="88"/>
      <c r="D176" s="88">
        <v>42221</v>
      </c>
      <c r="E176" s="89" t="s">
        <v>176</v>
      </c>
      <c r="F176" s="90">
        <v>0</v>
      </c>
      <c r="G176" s="100">
        <f t="shared" ref="G176:G179" si="324">F176/7.5345</f>
        <v>0</v>
      </c>
      <c r="H176" s="100"/>
      <c r="I176" s="100">
        <f t="shared" ref="I176:J179" si="325">H176/7.5345</f>
        <v>0</v>
      </c>
      <c r="J176" s="101">
        <f t="shared" si="325"/>
        <v>0</v>
      </c>
      <c r="K176" s="92"/>
      <c r="L176" s="92">
        <f t="shared" si="205"/>
        <v>0</v>
      </c>
      <c r="M176" s="124">
        <f t="shared" si="209"/>
        <v>0</v>
      </c>
      <c r="N176" s="249"/>
      <c r="O176" s="163"/>
      <c r="P176" s="92">
        <f t="shared" si="212"/>
        <v>0</v>
      </c>
      <c r="Q176" s="100">
        <f>P176/7.5345</f>
        <v>0</v>
      </c>
      <c r="R176" s="100"/>
      <c r="S176" s="100">
        <f t="shared" ref="S176:S179" si="326">R176/7.5345</f>
        <v>0</v>
      </c>
      <c r="T176" s="92">
        <f t="shared" si="257"/>
        <v>0</v>
      </c>
      <c r="U176" s="92">
        <f t="shared" si="257"/>
        <v>0</v>
      </c>
      <c r="V176" s="100">
        <f t="shared" ref="V176:V179" si="327">U176/7.5345</f>
        <v>0</v>
      </c>
      <c r="W176" s="100"/>
      <c r="X176" s="100">
        <f t="shared" ref="X176:X179" si="328">W176/7.5345</f>
        <v>0</v>
      </c>
      <c r="Y176" s="92">
        <f t="shared" ref="Y176:Z179" si="329">W176+U176</f>
        <v>0</v>
      </c>
      <c r="Z176" s="92">
        <f t="shared" si="329"/>
        <v>0</v>
      </c>
      <c r="AA176" s="353">
        <f>V176</f>
        <v>0</v>
      </c>
      <c r="AB176" s="101"/>
      <c r="AC176" s="353">
        <f>X176</f>
        <v>0</v>
      </c>
      <c r="AD176" s="232">
        <f t="shared" si="227"/>
        <v>0</v>
      </c>
      <c r="AE176" s="92">
        <f t="shared" si="227"/>
        <v>0</v>
      </c>
    </row>
    <row r="177" spans="1:31" ht="20.25" customHeight="1" x14ac:dyDescent="0.25">
      <c r="A177" s="86"/>
      <c r="B177" s="88"/>
      <c r="C177" s="88"/>
      <c r="D177" s="88">
        <v>42222</v>
      </c>
      <c r="E177" s="89" t="s">
        <v>177</v>
      </c>
      <c r="F177" s="90">
        <v>0</v>
      </c>
      <c r="G177" s="100">
        <f t="shared" si="324"/>
        <v>0</v>
      </c>
      <c r="H177" s="100"/>
      <c r="I177" s="100">
        <f t="shared" si="325"/>
        <v>0</v>
      </c>
      <c r="J177" s="101">
        <f t="shared" si="325"/>
        <v>0</v>
      </c>
      <c r="K177" s="92"/>
      <c r="L177" s="92">
        <f t="shared" si="205"/>
        <v>0</v>
      </c>
      <c r="M177" s="124">
        <f t="shared" si="209"/>
        <v>0</v>
      </c>
      <c r="N177" s="249"/>
      <c r="O177" s="163"/>
      <c r="P177" s="92">
        <f t="shared" si="212"/>
        <v>0</v>
      </c>
      <c r="Q177" s="100">
        <f>P177/7.5345</f>
        <v>0</v>
      </c>
      <c r="R177" s="100"/>
      <c r="S177" s="100">
        <f t="shared" si="326"/>
        <v>0</v>
      </c>
      <c r="T177" s="92">
        <f t="shared" si="257"/>
        <v>0</v>
      </c>
      <c r="U177" s="92">
        <f t="shared" si="257"/>
        <v>0</v>
      </c>
      <c r="V177" s="100">
        <f t="shared" si="327"/>
        <v>0</v>
      </c>
      <c r="W177" s="100"/>
      <c r="X177" s="100">
        <f t="shared" si="328"/>
        <v>0</v>
      </c>
      <c r="Y177" s="92">
        <f t="shared" si="329"/>
        <v>0</v>
      </c>
      <c r="Z177" s="92">
        <f t="shared" si="329"/>
        <v>0</v>
      </c>
      <c r="AA177" s="353">
        <f>V177</f>
        <v>0</v>
      </c>
      <c r="AB177" s="101"/>
      <c r="AC177" s="353">
        <f>X177</f>
        <v>0</v>
      </c>
      <c r="AD177" s="232">
        <f t="shared" si="227"/>
        <v>0</v>
      </c>
      <c r="AE177" s="92">
        <f t="shared" si="227"/>
        <v>0</v>
      </c>
    </row>
    <row r="178" spans="1:31" ht="20.25" customHeight="1" x14ac:dyDescent="0.25">
      <c r="A178" s="86"/>
      <c r="B178" s="88"/>
      <c r="C178" s="88"/>
      <c r="D178" s="88">
        <v>42223</v>
      </c>
      <c r="E178" s="89" t="s">
        <v>178</v>
      </c>
      <c r="F178" s="90">
        <v>0</v>
      </c>
      <c r="G178" s="100">
        <f t="shared" si="324"/>
        <v>0</v>
      </c>
      <c r="H178" s="100"/>
      <c r="I178" s="100">
        <f t="shared" si="325"/>
        <v>0</v>
      </c>
      <c r="J178" s="101">
        <f t="shared" si="325"/>
        <v>0</v>
      </c>
      <c r="K178" s="92"/>
      <c r="L178" s="92">
        <f t="shared" si="205"/>
        <v>0</v>
      </c>
      <c r="M178" s="124">
        <f t="shared" si="209"/>
        <v>0</v>
      </c>
      <c r="N178" s="249"/>
      <c r="O178" s="163"/>
      <c r="P178" s="92">
        <f t="shared" si="212"/>
        <v>0</v>
      </c>
      <c r="Q178" s="100">
        <f>P178/7.5345</f>
        <v>0</v>
      </c>
      <c r="R178" s="100"/>
      <c r="S178" s="100">
        <f t="shared" si="326"/>
        <v>0</v>
      </c>
      <c r="T178" s="92">
        <f t="shared" ref="T178:U196" si="330">R178+P178</f>
        <v>0</v>
      </c>
      <c r="U178" s="92">
        <f t="shared" si="330"/>
        <v>0</v>
      </c>
      <c r="V178" s="100">
        <f t="shared" si="327"/>
        <v>0</v>
      </c>
      <c r="W178" s="100"/>
      <c r="X178" s="100">
        <f t="shared" si="328"/>
        <v>0</v>
      </c>
      <c r="Y178" s="92">
        <f t="shared" si="329"/>
        <v>0</v>
      </c>
      <c r="Z178" s="92">
        <f t="shared" si="329"/>
        <v>0</v>
      </c>
      <c r="AA178" s="353">
        <f>V178</f>
        <v>0</v>
      </c>
      <c r="AB178" s="101"/>
      <c r="AC178" s="353">
        <f>X178</f>
        <v>0</v>
      </c>
      <c r="AD178" s="232">
        <f t="shared" si="227"/>
        <v>0</v>
      </c>
      <c r="AE178" s="92">
        <f t="shared" si="227"/>
        <v>0</v>
      </c>
    </row>
    <row r="179" spans="1:31" ht="20.25" customHeight="1" x14ac:dyDescent="0.25">
      <c r="A179" s="86"/>
      <c r="B179" s="88"/>
      <c r="C179" s="88"/>
      <c r="D179" s="88">
        <v>42229</v>
      </c>
      <c r="E179" s="89" t="s">
        <v>179</v>
      </c>
      <c r="F179" s="90">
        <v>0</v>
      </c>
      <c r="G179" s="100">
        <f t="shared" si="324"/>
        <v>0</v>
      </c>
      <c r="H179" s="100"/>
      <c r="I179" s="100">
        <f t="shared" si="325"/>
        <v>0</v>
      </c>
      <c r="J179" s="101">
        <f t="shared" si="325"/>
        <v>0</v>
      </c>
      <c r="K179" s="92"/>
      <c r="L179" s="92">
        <f t="shared" si="205"/>
        <v>0</v>
      </c>
      <c r="M179" s="124">
        <f t="shared" si="209"/>
        <v>0</v>
      </c>
      <c r="N179" s="249"/>
      <c r="O179" s="163"/>
      <c r="P179" s="92">
        <f t="shared" si="212"/>
        <v>0</v>
      </c>
      <c r="Q179" s="100">
        <f>P179/7.5345</f>
        <v>0</v>
      </c>
      <c r="R179" s="100"/>
      <c r="S179" s="100">
        <f t="shared" si="326"/>
        <v>0</v>
      </c>
      <c r="T179" s="92">
        <f t="shared" si="330"/>
        <v>0</v>
      </c>
      <c r="U179" s="92">
        <f t="shared" si="330"/>
        <v>0</v>
      </c>
      <c r="V179" s="100">
        <f t="shared" si="327"/>
        <v>0</v>
      </c>
      <c r="W179" s="100"/>
      <c r="X179" s="100">
        <f t="shared" si="328"/>
        <v>0</v>
      </c>
      <c r="Y179" s="92">
        <f t="shared" si="329"/>
        <v>0</v>
      </c>
      <c r="Z179" s="92">
        <f t="shared" si="329"/>
        <v>0</v>
      </c>
      <c r="AA179" s="353">
        <f>V179</f>
        <v>0</v>
      </c>
      <c r="AB179" s="101"/>
      <c r="AC179" s="353">
        <f>X179</f>
        <v>0</v>
      </c>
      <c r="AD179" s="232">
        <f t="shared" si="227"/>
        <v>0</v>
      </c>
      <c r="AE179" s="92">
        <f t="shared" si="227"/>
        <v>0</v>
      </c>
    </row>
    <row r="180" spans="1:31" ht="20.25" customHeight="1" x14ac:dyDescent="0.25">
      <c r="A180" s="117"/>
      <c r="B180" s="118"/>
      <c r="C180" s="119">
        <v>4223</v>
      </c>
      <c r="D180" s="118"/>
      <c r="E180" s="120" t="s">
        <v>180</v>
      </c>
      <c r="F180" s="162">
        <f>SUM(F181:F184)</f>
        <v>1000</v>
      </c>
      <c r="G180" s="162">
        <f t="shared" ref="G180:K180" si="331">SUM(G181:G184)</f>
        <v>100</v>
      </c>
      <c r="H180" s="162">
        <f t="shared" si="331"/>
        <v>0</v>
      </c>
      <c r="I180" s="162">
        <f t="shared" si="331"/>
        <v>0</v>
      </c>
      <c r="J180" s="230">
        <f t="shared" si="331"/>
        <v>0</v>
      </c>
      <c r="K180" s="162">
        <f t="shared" si="331"/>
        <v>0</v>
      </c>
      <c r="L180" s="83">
        <f t="shared" ref="L180:L196" si="332">I180+G180</f>
        <v>100</v>
      </c>
      <c r="M180" s="355">
        <f t="shared" si="209"/>
        <v>100</v>
      </c>
      <c r="N180" s="264">
        <f>SUM(N181:N184)</f>
        <v>0</v>
      </c>
      <c r="O180" s="140">
        <f>SUM(O181:O184)</f>
        <v>0</v>
      </c>
      <c r="P180" s="85">
        <f t="shared" si="212"/>
        <v>0</v>
      </c>
      <c r="Q180" s="162">
        <f t="shared" ref="Q180:S180" si="333">SUM(Q181:Q184)</f>
        <v>100</v>
      </c>
      <c r="R180" s="162">
        <f t="shared" si="333"/>
        <v>0</v>
      </c>
      <c r="S180" s="162">
        <f t="shared" si="333"/>
        <v>4000</v>
      </c>
      <c r="T180" s="83">
        <f t="shared" si="330"/>
        <v>0</v>
      </c>
      <c r="U180" s="83">
        <f>S180+Q180</f>
        <v>4100</v>
      </c>
      <c r="V180" s="162">
        <f t="shared" ref="V180:X180" si="334">SUM(V181:V184)</f>
        <v>100</v>
      </c>
      <c r="W180" s="162">
        <f t="shared" si="334"/>
        <v>0</v>
      </c>
      <c r="X180" s="162">
        <f t="shared" si="334"/>
        <v>3000</v>
      </c>
      <c r="Y180" s="83">
        <f>W180+U180</f>
        <v>4100</v>
      </c>
      <c r="Z180" s="83">
        <f>X180+V180</f>
        <v>3100</v>
      </c>
      <c r="AA180" s="162">
        <f t="shared" ref="AA180:AC180" si="335">SUM(AA181:AA184)</f>
        <v>100</v>
      </c>
      <c r="AB180" s="230">
        <f t="shared" si="335"/>
        <v>0</v>
      </c>
      <c r="AC180" s="162">
        <f t="shared" si="335"/>
        <v>0</v>
      </c>
      <c r="AD180" s="231">
        <f>AB180+Z180</f>
        <v>3100</v>
      </c>
      <c r="AE180" s="83">
        <f>AC180+AA180</f>
        <v>100</v>
      </c>
    </row>
    <row r="181" spans="1:31" ht="20.25" customHeight="1" x14ac:dyDescent="0.25">
      <c r="A181" s="86"/>
      <c r="B181" s="88"/>
      <c r="C181" s="88"/>
      <c r="D181" s="88">
        <v>42231</v>
      </c>
      <c r="E181" s="89" t="s">
        <v>181</v>
      </c>
      <c r="F181" s="90">
        <v>0</v>
      </c>
      <c r="G181" s="91">
        <f t="shared" ref="G181:G183" si="336">F181/7.5345</f>
        <v>0</v>
      </c>
      <c r="H181" s="163">
        <v>0</v>
      </c>
      <c r="I181" s="91">
        <f t="shared" ref="I181:J184" si="337">H181/7.5345</f>
        <v>0</v>
      </c>
      <c r="J181" s="149">
        <f t="shared" si="337"/>
        <v>0</v>
      </c>
      <c r="K181" s="124">
        <v>0</v>
      </c>
      <c r="L181" s="92">
        <f t="shared" si="332"/>
        <v>0</v>
      </c>
      <c r="M181" s="124">
        <f t="shared" ref="M181:M200" si="338">K181+G181</f>
        <v>0</v>
      </c>
      <c r="N181" s="249"/>
      <c r="O181" s="163"/>
      <c r="P181" s="92">
        <f t="shared" si="212"/>
        <v>0</v>
      </c>
      <c r="Q181" s="91"/>
      <c r="R181" s="163">
        <v>0</v>
      </c>
      <c r="S181" s="149">
        <v>4000</v>
      </c>
      <c r="T181" s="92">
        <f t="shared" si="330"/>
        <v>0</v>
      </c>
      <c r="U181" s="92">
        <f t="shared" si="330"/>
        <v>4000</v>
      </c>
      <c r="V181" s="91"/>
      <c r="W181" s="163">
        <v>0</v>
      </c>
      <c r="X181" s="149">
        <v>3000</v>
      </c>
      <c r="Y181" s="92">
        <f>W181+U181</f>
        <v>4000</v>
      </c>
      <c r="Z181" s="92">
        <f t="shared" ref="Z181:Z184" si="339">X181+V181</f>
        <v>3000</v>
      </c>
      <c r="AA181" s="91">
        <f>V181</f>
        <v>0</v>
      </c>
      <c r="AB181" s="344"/>
      <c r="AC181" s="91"/>
      <c r="AD181" s="232">
        <f>AB181+Z181</f>
        <v>3000</v>
      </c>
      <c r="AE181" s="92">
        <f t="shared" ref="AE181:AE184" si="340">AC181+AA181</f>
        <v>0</v>
      </c>
    </row>
    <row r="182" spans="1:31" ht="20.25" customHeight="1" x14ac:dyDescent="0.25">
      <c r="A182" s="86"/>
      <c r="B182" s="88"/>
      <c r="C182" s="88"/>
      <c r="D182" s="88">
        <v>42232</v>
      </c>
      <c r="E182" s="89" t="s">
        <v>182</v>
      </c>
      <c r="F182" s="90">
        <v>0</v>
      </c>
      <c r="G182" s="91">
        <f t="shared" si="336"/>
        <v>0</v>
      </c>
      <c r="H182" s="163"/>
      <c r="I182" s="91">
        <f t="shared" si="337"/>
        <v>0</v>
      </c>
      <c r="J182" s="149">
        <f t="shared" si="337"/>
        <v>0</v>
      </c>
      <c r="K182" s="92"/>
      <c r="L182" s="92">
        <f t="shared" si="332"/>
        <v>0</v>
      </c>
      <c r="M182" s="124">
        <f t="shared" si="338"/>
        <v>0</v>
      </c>
      <c r="N182" s="249"/>
      <c r="O182" s="163"/>
      <c r="P182" s="92">
        <f t="shared" si="212"/>
        <v>0</v>
      </c>
      <c r="Q182" s="91">
        <f>P182/7.5345</f>
        <v>0</v>
      </c>
      <c r="R182" s="163"/>
      <c r="S182" s="91">
        <f t="shared" ref="S182:S184" si="341">R182/7.5345</f>
        <v>0</v>
      </c>
      <c r="T182" s="92">
        <f t="shared" si="330"/>
        <v>0</v>
      </c>
      <c r="U182" s="92">
        <f t="shared" si="330"/>
        <v>0</v>
      </c>
      <c r="V182" s="91">
        <f t="shared" ref="V182:V183" si="342">U182/7.5345</f>
        <v>0</v>
      </c>
      <c r="W182" s="163"/>
      <c r="X182" s="91">
        <f t="shared" ref="X182:X183" si="343">W182/7.5345</f>
        <v>0</v>
      </c>
      <c r="Y182" s="92">
        <f t="shared" ref="Y182:Y184" si="344">W182+U182</f>
        <v>0</v>
      </c>
      <c r="Z182" s="92">
        <f t="shared" si="339"/>
        <v>0</v>
      </c>
      <c r="AA182" s="91">
        <f>V182</f>
        <v>0</v>
      </c>
      <c r="AB182" s="344"/>
      <c r="AC182" s="91">
        <f>X182</f>
        <v>0</v>
      </c>
      <c r="AD182" s="232">
        <f t="shared" ref="AD182:AD184" si="345">AB182+Z182</f>
        <v>0</v>
      </c>
      <c r="AE182" s="92">
        <f t="shared" si="340"/>
        <v>0</v>
      </c>
    </row>
    <row r="183" spans="1:31" ht="20.25" customHeight="1" x14ac:dyDescent="0.25">
      <c r="A183" s="86"/>
      <c r="B183" s="88"/>
      <c r="C183" s="88"/>
      <c r="D183" s="88">
        <v>42233</v>
      </c>
      <c r="E183" s="89" t="s">
        <v>183</v>
      </c>
      <c r="F183" s="90">
        <v>0</v>
      </c>
      <c r="G183" s="91">
        <f t="shared" si="336"/>
        <v>0</v>
      </c>
      <c r="H183" s="163">
        <v>0</v>
      </c>
      <c r="I183" s="91">
        <f t="shared" si="337"/>
        <v>0</v>
      </c>
      <c r="J183" s="149">
        <f t="shared" si="337"/>
        <v>0</v>
      </c>
      <c r="K183" s="92"/>
      <c r="L183" s="92">
        <f t="shared" si="332"/>
        <v>0</v>
      </c>
      <c r="M183" s="124">
        <f t="shared" si="338"/>
        <v>0</v>
      </c>
      <c r="N183" s="249"/>
      <c r="O183" s="163"/>
      <c r="P183" s="92">
        <f t="shared" ref="P183:P196" si="346">O183+N183</f>
        <v>0</v>
      </c>
      <c r="Q183" s="91">
        <f>P183/7.5345</f>
        <v>0</v>
      </c>
      <c r="R183" s="163">
        <v>0</v>
      </c>
      <c r="S183" s="91">
        <f t="shared" si="341"/>
        <v>0</v>
      </c>
      <c r="T183" s="92">
        <f t="shared" si="330"/>
        <v>0</v>
      </c>
      <c r="U183" s="92">
        <f t="shared" si="330"/>
        <v>0</v>
      </c>
      <c r="V183" s="91">
        <f t="shared" si="342"/>
        <v>0</v>
      </c>
      <c r="W183" s="163">
        <v>0</v>
      </c>
      <c r="X183" s="91">
        <f t="shared" si="343"/>
        <v>0</v>
      </c>
      <c r="Y183" s="92">
        <f t="shared" si="344"/>
        <v>0</v>
      </c>
      <c r="Z183" s="92">
        <f t="shared" si="339"/>
        <v>0</v>
      </c>
      <c r="AA183" s="91">
        <f>V183</f>
        <v>0</v>
      </c>
      <c r="AB183" s="344"/>
      <c r="AC183" s="91">
        <f>X183</f>
        <v>0</v>
      </c>
      <c r="AD183" s="232">
        <f t="shared" si="345"/>
        <v>0</v>
      </c>
      <c r="AE183" s="92">
        <f t="shared" si="340"/>
        <v>0</v>
      </c>
    </row>
    <row r="184" spans="1:31" ht="20.25" customHeight="1" x14ac:dyDescent="0.25">
      <c r="A184" s="86"/>
      <c r="B184" s="88"/>
      <c r="C184" s="88"/>
      <c r="D184" s="88">
        <v>42239</v>
      </c>
      <c r="E184" s="89" t="s">
        <v>184</v>
      </c>
      <c r="F184" s="90">
        <v>1000</v>
      </c>
      <c r="G184" s="91">
        <v>100</v>
      </c>
      <c r="H184" s="163"/>
      <c r="I184" s="91">
        <f t="shared" si="337"/>
        <v>0</v>
      </c>
      <c r="J184" s="149">
        <f t="shared" si="337"/>
        <v>0</v>
      </c>
      <c r="K184" s="92"/>
      <c r="L184" s="92">
        <f t="shared" si="332"/>
        <v>100</v>
      </c>
      <c r="M184" s="124">
        <f t="shared" si="338"/>
        <v>100</v>
      </c>
      <c r="N184" s="249"/>
      <c r="O184" s="163"/>
      <c r="P184" s="92">
        <f t="shared" si="346"/>
        <v>0</v>
      </c>
      <c r="Q184" s="91">
        <v>100</v>
      </c>
      <c r="R184" s="163"/>
      <c r="S184" s="91">
        <f t="shared" si="341"/>
        <v>0</v>
      </c>
      <c r="T184" s="92">
        <f t="shared" si="330"/>
        <v>0</v>
      </c>
      <c r="U184" s="92">
        <f t="shared" si="330"/>
        <v>100</v>
      </c>
      <c r="V184" s="91">
        <f>G184</f>
        <v>100</v>
      </c>
      <c r="W184" s="163"/>
      <c r="X184" s="91">
        <f>K184</f>
        <v>0</v>
      </c>
      <c r="Y184" s="92">
        <f t="shared" si="344"/>
        <v>100</v>
      </c>
      <c r="Z184" s="92">
        <f t="shared" si="339"/>
        <v>100</v>
      </c>
      <c r="AA184" s="91">
        <f>V184</f>
        <v>100</v>
      </c>
      <c r="AB184" s="344"/>
      <c r="AC184" s="91">
        <f>X184</f>
        <v>0</v>
      </c>
      <c r="AD184" s="232">
        <f t="shared" si="345"/>
        <v>100</v>
      </c>
      <c r="AE184" s="92">
        <f t="shared" si="340"/>
        <v>100</v>
      </c>
    </row>
    <row r="185" spans="1:31" ht="20.25" customHeight="1" x14ac:dyDescent="0.25">
      <c r="A185" s="117"/>
      <c r="B185" s="118"/>
      <c r="C185" s="119">
        <v>4224</v>
      </c>
      <c r="D185" s="118"/>
      <c r="E185" s="120" t="s">
        <v>185</v>
      </c>
      <c r="F185" s="162">
        <f>SUM(F186:F187)</f>
        <v>24000</v>
      </c>
      <c r="G185" s="162">
        <f t="shared" ref="G185:K185" si="347">SUM(G186:G187)</f>
        <v>3200</v>
      </c>
      <c r="H185" s="162">
        <f t="shared" si="347"/>
        <v>20000</v>
      </c>
      <c r="I185" s="162">
        <f t="shared" si="347"/>
        <v>2700</v>
      </c>
      <c r="J185" s="230">
        <f t="shared" si="347"/>
        <v>700</v>
      </c>
      <c r="K185" s="162">
        <f t="shared" si="347"/>
        <v>700</v>
      </c>
      <c r="L185" s="83">
        <f t="shared" si="332"/>
        <v>5900</v>
      </c>
      <c r="M185" s="355">
        <f t="shared" si="338"/>
        <v>3900</v>
      </c>
      <c r="N185" s="264">
        <f>SUM(N186:N187)</f>
        <v>27953.83</v>
      </c>
      <c r="O185" s="140">
        <f>SUM(O186:O187)</f>
        <v>10687.5</v>
      </c>
      <c r="P185" s="85">
        <f t="shared" si="346"/>
        <v>38641.33</v>
      </c>
      <c r="Q185" s="162">
        <f t="shared" ref="Q185:S185" si="348">SUM(Q186:Q187)</f>
        <v>3200</v>
      </c>
      <c r="R185" s="162">
        <f t="shared" si="348"/>
        <v>20000</v>
      </c>
      <c r="S185" s="162">
        <f t="shared" si="348"/>
        <v>2000</v>
      </c>
      <c r="T185" s="83">
        <f t="shared" si="330"/>
        <v>58641.33</v>
      </c>
      <c r="U185" s="83">
        <f>S185+Q185</f>
        <v>5200</v>
      </c>
      <c r="V185" s="230">
        <f t="shared" ref="V185:X185" si="349">SUM(V186:V187)</f>
        <v>3200</v>
      </c>
      <c r="W185" s="162">
        <f t="shared" si="349"/>
        <v>20000</v>
      </c>
      <c r="X185" s="229">
        <f t="shared" si="349"/>
        <v>700</v>
      </c>
      <c r="Y185" s="231">
        <f>W185+U185</f>
        <v>25200</v>
      </c>
      <c r="Z185" s="231">
        <f>X185+V185</f>
        <v>3900</v>
      </c>
      <c r="AA185" s="162">
        <f t="shared" ref="AA185:AC185" si="350">SUM(AA186:AA187)</f>
        <v>3200</v>
      </c>
      <c r="AB185" s="230">
        <f t="shared" si="350"/>
        <v>0</v>
      </c>
      <c r="AC185" s="162">
        <f t="shared" si="350"/>
        <v>4500</v>
      </c>
      <c r="AD185" s="231">
        <f>AB185+Z185</f>
        <v>3900</v>
      </c>
      <c r="AE185" s="83">
        <f>AC185+AA185</f>
        <v>7700</v>
      </c>
    </row>
    <row r="186" spans="1:31" ht="20.25" customHeight="1" x14ac:dyDescent="0.25">
      <c r="A186" s="86"/>
      <c r="B186" s="88"/>
      <c r="C186" s="88"/>
      <c r="D186" s="88">
        <v>42241</v>
      </c>
      <c r="E186" s="89" t="s">
        <v>186</v>
      </c>
      <c r="F186" s="90">
        <v>19000</v>
      </c>
      <c r="G186" s="100">
        <v>2500</v>
      </c>
      <c r="H186" s="100">
        <v>15000</v>
      </c>
      <c r="I186" s="100">
        <v>2000</v>
      </c>
      <c r="J186" s="101">
        <f>2000-1500</f>
        <v>500</v>
      </c>
      <c r="K186" s="124">
        <v>500</v>
      </c>
      <c r="L186" s="92">
        <f t="shared" si="332"/>
        <v>4500</v>
      </c>
      <c r="M186" s="124">
        <f t="shared" si="338"/>
        <v>3000</v>
      </c>
      <c r="N186" s="249">
        <v>27953.83</v>
      </c>
      <c r="O186" s="163">
        <v>10687.5</v>
      </c>
      <c r="P186" s="92">
        <f t="shared" si="346"/>
        <v>38641.33</v>
      </c>
      <c r="Q186" s="100">
        <v>2500</v>
      </c>
      <c r="R186" s="100">
        <v>15000</v>
      </c>
      <c r="S186" s="100">
        <v>2000</v>
      </c>
      <c r="T186" s="92">
        <f t="shared" si="330"/>
        <v>53641.33</v>
      </c>
      <c r="U186" s="92">
        <f>S186+Q186</f>
        <v>4500</v>
      </c>
      <c r="V186" s="101">
        <f>G186</f>
        <v>2500</v>
      </c>
      <c r="W186" s="100">
        <v>15000</v>
      </c>
      <c r="X186" s="166">
        <f>K186</f>
        <v>500</v>
      </c>
      <c r="Y186" s="232">
        <f>W186+U186</f>
        <v>19500</v>
      </c>
      <c r="Z186" s="232">
        <f>X186+V186</f>
        <v>3000</v>
      </c>
      <c r="AA186" s="353">
        <f>V186</f>
        <v>2500</v>
      </c>
      <c r="AB186" s="101"/>
      <c r="AC186" s="353">
        <v>3000</v>
      </c>
      <c r="AD186" s="232">
        <f>AB186+Z186</f>
        <v>3000</v>
      </c>
      <c r="AE186" s="92">
        <f>AC186+AA186</f>
        <v>5500</v>
      </c>
    </row>
    <row r="187" spans="1:31" ht="20.25" customHeight="1" x14ac:dyDescent="0.25">
      <c r="A187" s="86"/>
      <c r="B187" s="88"/>
      <c r="C187" s="88"/>
      <c r="D187" s="88">
        <v>42242</v>
      </c>
      <c r="E187" s="89" t="s">
        <v>187</v>
      </c>
      <c r="F187" s="90">
        <v>5000</v>
      </c>
      <c r="G187" s="100">
        <v>700</v>
      </c>
      <c r="H187" s="100">
        <v>5000</v>
      </c>
      <c r="I187" s="100">
        <v>700</v>
      </c>
      <c r="J187" s="101">
        <f>700-500</f>
        <v>200</v>
      </c>
      <c r="K187" s="124">
        <v>200</v>
      </c>
      <c r="L187" s="92">
        <f t="shared" si="332"/>
        <v>1400</v>
      </c>
      <c r="M187" s="124">
        <f t="shared" si="338"/>
        <v>900</v>
      </c>
      <c r="N187" s="249"/>
      <c r="O187" s="163"/>
      <c r="P187" s="92">
        <f t="shared" si="346"/>
        <v>0</v>
      </c>
      <c r="Q187" s="100">
        <v>700</v>
      </c>
      <c r="R187" s="100">
        <v>5000</v>
      </c>
      <c r="S187" s="100">
        <v>0</v>
      </c>
      <c r="T187" s="92">
        <f t="shared" si="330"/>
        <v>5000</v>
      </c>
      <c r="U187" s="92">
        <f t="shared" si="330"/>
        <v>700</v>
      </c>
      <c r="V187" s="100">
        <f>G187</f>
        <v>700</v>
      </c>
      <c r="W187" s="100">
        <v>5000</v>
      </c>
      <c r="X187" s="166">
        <f>K187</f>
        <v>200</v>
      </c>
      <c r="Y187" s="92">
        <f t="shared" ref="Y187:Z196" si="351">W187+U187</f>
        <v>5700</v>
      </c>
      <c r="Z187" s="92">
        <f t="shared" si="351"/>
        <v>900</v>
      </c>
      <c r="AA187" s="353">
        <f>V187</f>
        <v>700</v>
      </c>
      <c r="AB187" s="101"/>
      <c r="AC187" s="353">
        <v>1500</v>
      </c>
      <c r="AD187" s="232">
        <f t="shared" ref="AD187:AE196" si="352">AB187+Z187</f>
        <v>900</v>
      </c>
      <c r="AE187" s="92">
        <f t="shared" si="352"/>
        <v>2200</v>
      </c>
    </row>
    <row r="188" spans="1:31" ht="20.25" customHeight="1" x14ac:dyDescent="0.25">
      <c r="A188" s="117"/>
      <c r="B188" s="118"/>
      <c r="C188" s="119">
        <v>4227</v>
      </c>
      <c r="D188" s="118"/>
      <c r="E188" s="120" t="s">
        <v>188</v>
      </c>
      <c r="F188" s="162">
        <f>SUM(F189:F190)</f>
        <v>0</v>
      </c>
      <c r="G188" s="162">
        <f t="shared" ref="G188:K188" si="353">SUM(G189:G190)</f>
        <v>0</v>
      </c>
      <c r="H188" s="162">
        <f t="shared" si="353"/>
        <v>0</v>
      </c>
      <c r="I188" s="162">
        <f t="shared" si="353"/>
        <v>0</v>
      </c>
      <c r="J188" s="230">
        <f t="shared" si="353"/>
        <v>0</v>
      </c>
      <c r="K188" s="162">
        <f t="shared" si="353"/>
        <v>0</v>
      </c>
      <c r="L188" s="83">
        <f t="shared" si="332"/>
        <v>0</v>
      </c>
      <c r="M188" s="355">
        <f t="shared" si="338"/>
        <v>0</v>
      </c>
      <c r="N188" s="264">
        <f>SUM(N189:N190)</f>
        <v>0</v>
      </c>
      <c r="O188" s="140">
        <f>SUM(O189:O190)</f>
        <v>0</v>
      </c>
      <c r="P188" s="85">
        <f t="shared" si="346"/>
        <v>0</v>
      </c>
      <c r="Q188" s="162">
        <f t="shared" ref="Q188:S188" si="354">SUM(Q189:Q190)</f>
        <v>0</v>
      </c>
      <c r="R188" s="162">
        <f t="shared" si="354"/>
        <v>0</v>
      </c>
      <c r="S188" s="162">
        <f t="shared" si="354"/>
        <v>0</v>
      </c>
      <c r="T188" s="83">
        <f t="shared" si="330"/>
        <v>0</v>
      </c>
      <c r="U188" s="83">
        <f t="shared" si="330"/>
        <v>0</v>
      </c>
      <c r="V188" s="162">
        <f t="shared" ref="V188:X188" si="355">SUM(V189:V190)</f>
        <v>0</v>
      </c>
      <c r="W188" s="162">
        <f t="shared" si="355"/>
        <v>0</v>
      </c>
      <c r="X188" s="162">
        <f t="shared" si="355"/>
        <v>0</v>
      </c>
      <c r="Y188" s="83">
        <f t="shared" si="351"/>
        <v>0</v>
      </c>
      <c r="Z188" s="83">
        <f t="shared" si="351"/>
        <v>0</v>
      </c>
      <c r="AA188" s="162">
        <f t="shared" ref="AA188:AC188" si="356">SUM(AA189:AA190)</f>
        <v>0</v>
      </c>
      <c r="AB188" s="230">
        <f t="shared" si="356"/>
        <v>0</v>
      </c>
      <c r="AC188" s="162">
        <f t="shared" si="356"/>
        <v>0</v>
      </c>
      <c r="AD188" s="231">
        <f t="shared" si="352"/>
        <v>0</v>
      </c>
      <c r="AE188" s="83">
        <f t="shared" si="352"/>
        <v>0</v>
      </c>
    </row>
    <row r="189" spans="1:31" ht="20.25" customHeight="1" x14ac:dyDescent="0.25">
      <c r="A189" s="86"/>
      <c r="B189" s="88"/>
      <c r="C189" s="88"/>
      <c r="D189" s="88">
        <v>42271</v>
      </c>
      <c r="E189" s="89" t="s">
        <v>189</v>
      </c>
      <c r="F189" s="100"/>
      <c r="G189" s="100">
        <f t="shared" ref="G189:G190" si="357">F189/7.5345</f>
        <v>0</v>
      </c>
      <c r="H189" s="100"/>
      <c r="I189" s="100">
        <f t="shared" ref="I189:J190" si="358">H189/7.5345</f>
        <v>0</v>
      </c>
      <c r="J189" s="101">
        <f t="shared" si="358"/>
        <v>0</v>
      </c>
      <c r="K189" s="92">
        <v>0</v>
      </c>
      <c r="L189" s="92">
        <f t="shared" si="332"/>
        <v>0</v>
      </c>
      <c r="M189" s="124">
        <f t="shared" si="338"/>
        <v>0</v>
      </c>
      <c r="N189" s="249"/>
      <c r="O189" s="163"/>
      <c r="P189" s="92">
        <f t="shared" si="346"/>
        <v>0</v>
      </c>
      <c r="Q189" s="100">
        <f>P189/7.5345</f>
        <v>0</v>
      </c>
      <c r="R189" s="100"/>
      <c r="S189" s="100">
        <f t="shared" ref="S189:S190" si="359">R189/7.5345</f>
        <v>0</v>
      </c>
      <c r="T189" s="92">
        <f t="shared" si="330"/>
        <v>0</v>
      </c>
      <c r="U189" s="92">
        <f t="shared" si="330"/>
        <v>0</v>
      </c>
      <c r="V189" s="100">
        <f t="shared" ref="V189:V190" si="360">U189/7.5345</f>
        <v>0</v>
      </c>
      <c r="W189" s="100"/>
      <c r="X189" s="100">
        <f t="shared" ref="X189:X190" si="361">W189/7.5345</f>
        <v>0</v>
      </c>
      <c r="Y189" s="92">
        <f t="shared" si="351"/>
        <v>0</v>
      </c>
      <c r="Z189" s="92">
        <f t="shared" si="351"/>
        <v>0</v>
      </c>
      <c r="AA189" s="353">
        <f>V189</f>
        <v>0</v>
      </c>
      <c r="AB189" s="101"/>
      <c r="AC189" s="353">
        <f>X189</f>
        <v>0</v>
      </c>
      <c r="AD189" s="232">
        <f t="shared" si="352"/>
        <v>0</v>
      </c>
      <c r="AE189" s="92">
        <f t="shared" si="352"/>
        <v>0</v>
      </c>
    </row>
    <row r="190" spans="1:31" ht="20.25" customHeight="1" x14ac:dyDescent="0.25">
      <c r="A190" s="86"/>
      <c r="B190" s="88"/>
      <c r="C190" s="88"/>
      <c r="D190" s="88">
        <v>42273</v>
      </c>
      <c r="E190" s="89" t="s">
        <v>190</v>
      </c>
      <c r="F190" s="100"/>
      <c r="G190" s="100">
        <f t="shared" si="357"/>
        <v>0</v>
      </c>
      <c r="H190" s="100"/>
      <c r="I190" s="100">
        <f t="shared" si="358"/>
        <v>0</v>
      </c>
      <c r="J190" s="101">
        <f t="shared" si="358"/>
        <v>0</v>
      </c>
      <c r="K190" s="92">
        <v>0</v>
      </c>
      <c r="L190" s="92">
        <f t="shared" si="332"/>
        <v>0</v>
      </c>
      <c r="M190" s="124">
        <f t="shared" si="338"/>
        <v>0</v>
      </c>
      <c r="N190" s="249"/>
      <c r="O190" s="163"/>
      <c r="P190" s="92">
        <f t="shared" si="346"/>
        <v>0</v>
      </c>
      <c r="Q190" s="100">
        <f>P190/7.5345</f>
        <v>0</v>
      </c>
      <c r="R190" s="100"/>
      <c r="S190" s="100">
        <f t="shared" si="359"/>
        <v>0</v>
      </c>
      <c r="T190" s="92">
        <f t="shared" si="330"/>
        <v>0</v>
      </c>
      <c r="U190" s="92">
        <f t="shared" si="330"/>
        <v>0</v>
      </c>
      <c r="V190" s="100">
        <f t="shared" si="360"/>
        <v>0</v>
      </c>
      <c r="W190" s="100"/>
      <c r="X190" s="100">
        <f t="shared" si="361"/>
        <v>0</v>
      </c>
      <c r="Y190" s="92">
        <f t="shared" si="351"/>
        <v>0</v>
      </c>
      <c r="Z190" s="92">
        <f t="shared" si="351"/>
        <v>0</v>
      </c>
      <c r="AA190" s="353">
        <f>V190</f>
        <v>0</v>
      </c>
      <c r="AB190" s="101"/>
      <c r="AC190" s="353">
        <f>X190</f>
        <v>0</v>
      </c>
      <c r="AD190" s="232">
        <f t="shared" si="352"/>
        <v>0</v>
      </c>
      <c r="AE190" s="92">
        <f t="shared" si="352"/>
        <v>0</v>
      </c>
    </row>
    <row r="191" spans="1:31" ht="20.25" customHeight="1" x14ac:dyDescent="0.25">
      <c r="A191" s="69"/>
      <c r="B191" s="70">
        <v>423</v>
      </c>
      <c r="C191" s="71"/>
      <c r="D191" s="71"/>
      <c r="E191" s="72" t="s">
        <v>191</v>
      </c>
      <c r="F191" s="161">
        <f>F192</f>
        <v>0</v>
      </c>
      <c r="G191" s="161">
        <f t="shared" ref="G191:K191" si="362">G192</f>
        <v>10000</v>
      </c>
      <c r="H191" s="161">
        <f t="shared" si="362"/>
        <v>0</v>
      </c>
      <c r="I191" s="161">
        <f t="shared" si="362"/>
        <v>0</v>
      </c>
      <c r="J191" s="237">
        <f t="shared" si="362"/>
        <v>0</v>
      </c>
      <c r="K191" s="161">
        <f t="shared" si="362"/>
        <v>0</v>
      </c>
      <c r="L191" s="74">
        <f t="shared" si="332"/>
        <v>10000</v>
      </c>
      <c r="M191" s="356">
        <f t="shared" si="338"/>
        <v>10000</v>
      </c>
      <c r="N191" s="263">
        <f>N192</f>
        <v>0</v>
      </c>
      <c r="O191" s="161">
        <f>O192</f>
        <v>0</v>
      </c>
      <c r="P191" s="76">
        <f t="shared" si="346"/>
        <v>0</v>
      </c>
      <c r="Q191" s="161">
        <f t="shared" ref="Q191:S191" si="363">Q192</f>
        <v>0</v>
      </c>
      <c r="R191" s="161">
        <f t="shared" si="363"/>
        <v>0</v>
      </c>
      <c r="S191" s="161">
        <f t="shared" si="363"/>
        <v>0</v>
      </c>
      <c r="T191" s="74">
        <f t="shared" si="330"/>
        <v>0</v>
      </c>
      <c r="U191" s="74">
        <f t="shared" si="330"/>
        <v>0</v>
      </c>
      <c r="V191" s="161">
        <f t="shared" ref="V191:X191" si="364">V192</f>
        <v>0</v>
      </c>
      <c r="W191" s="161">
        <f t="shared" si="364"/>
        <v>0</v>
      </c>
      <c r="X191" s="161">
        <f t="shared" si="364"/>
        <v>0</v>
      </c>
      <c r="Y191" s="74">
        <f t="shared" si="351"/>
        <v>0</v>
      </c>
      <c r="Z191" s="74">
        <f t="shared" si="351"/>
        <v>0</v>
      </c>
      <c r="AA191" s="161">
        <f t="shared" ref="AA191:AC191" si="365">AA192</f>
        <v>0</v>
      </c>
      <c r="AB191" s="237">
        <f t="shared" si="365"/>
        <v>0</v>
      </c>
      <c r="AC191" s="161">
        <f t="shared" si="365"/>
        <v>0</v>
      </c>
      <c r="AD191" s="325">
        <f t="shared" si="352"/>
        <v>0</v>
      </c>
      <c r="AE191" s="74">
        <f t="shared" si="352"/>
        <v>0</v>
      </c>
    </row>
    <row r="192" spans="1:31" ht="20.25" customHeight="1" x14ac:dyDescent="0.25">
      <c r="A192" s="117"/>
      <c r="B192" s="118"/>
      <c r="C192" s="119">
        <v>4231</v>
      </c>
      <c r="D192" s="118"/>
      <c r="E192" s="120" t="s">
        <v>192</v>
      </c>
      <c r="F192" s="162">
        <f>SUM(F193)</f>
        <v>0</v>
      </c>
      <c r="G192" s="162">
        <f t="shared" ref="G192:K192" si="366">SUM(G193)</f>
        <v>10000</v>
      </c>
      <c r="H192" s="162">
        <f t="shared" si="366"/>
        <v>0</v>
      </c>
      <c r="I192" s="162">
        <f t="shared" si="366"/>
        <v>0</v>
      </c>
      <c r="J192" s="230">
        <f t="shared" si="366"/>
        <v>0</v>
      </c>
      <c r="K192" s="162">
        <f t="shared" si="366"/>
        <v>0</v>
      </c>
      <c r="L192" s="83">
        <f t="shared" si="332"/>
        <v>10000</v>
      </c>
      <c r="M192" s="355">
        <f t="shared" si="338"/>
        <v>10000</v>
      </c>
      <c r="N192" s="264">
        <f>SUM(N193)</f>
        <v>0</v>
      </c>
      <c r="O192" s="140">
        <f>SUM(O193)</f>
        <v>0</v>
      </c>
      <c r="P192" s="85">
        <f t="shared" si="346"/>
        <v>0</v>
      </c>
      <c r="Q192" s="162">
        <f t="shared" ref="Q192:S192" si="367">SUM(Q193)</f>
        <v>0</v>
      </c>
      <c r="R192" s="162">
        <f t="shared" si="367"/>
        <v>0</v>
      </c>
      <c r="S192" s="162">
        <f t="shared" si="367"/>
        <v>0</v>
      </c>
      <c r="T192" s="83">
        <f t="shared" si="330"/>
        <v>0</v>
      </c>
      <c r="U192" s="83">
        <f t="shared" si="330"/>
        <v>0</v>
      </c>
      <c r="V192" s="162">
        <f t="shared" ref="V192:X192" si="368">SUM(V193)</f>
        <v>0</v>
      </c>
      <c r="W192" s="162">
        <f t="shared" si="368"/>
        <v>0</v>
      </c>
      <c r="X192" s="162">
        <f t="shared" si="368"/>
        <v>0</v>
      </c>
      <c r="Y192" s="83">
        <f t="shared" si="351"/>
        <v>0</v>
      </c>
      <c r="Z192" s="83">
        <f t="shared" si="351"/>
        <v>0</v>
      </c>
      <c r="AA192" s="162">
        <f t="shared" ref="AA192:AC192" si="369">SUM(AA193)</f>
        <v>0</v>
      </c>
      <c r="AB192" s="230">
        <f t="shared" si="369"/>
        <v>0</v>
      </c>
      <c r="AC192" s="162">
        <f t="shared" si="369"/>
        <v>0</v>
      </c>
      <c r="AD192" s="231">
        <f t="shared" si="352"/>
        <v>0</v>
      </c>
      <c r="AE192" s="83">
        <f t="shared" si="352"/>
        <v>0</v>
      </c>
    </row>
    <row r="193" spans="1:31" ht="20.25" customHeight="1" x14ac:dyDescent="0.25">
      <c r="A193" s="86"/>
      <c r="B193" s="88"/>
      <c r="C193" s="88"/>
      <c r="D193" s="88">
        <v>42311</v>
      </c>
      <c r="E193" s="89" t="s">
        <v>193</v>
      </c>
      <c r="F193" s="100">
        <v>0</v>
      </c>
      <c r="G193" s="100">
        <v>10000</v>
      </c>
      <c r="H193" s="100"/>
      <c r="I193" s="100">
        <f>H193/7.5345</f>
        <v>0</v>
      </c>
      <c r="J193" s="101">
        <f>I193/7.5345</f>
        <v>0</v>
      </c>
      <c r="K193" s="92">
        <v>0</v>
      </c>
      <c r="L193" s="92">
        <f t="shared" si="332"/>
        <v>10000</v>
      </c>
      <c r="M193" s="124">
        <f t="shared" si="338"/>
        <v>10000</v>
      </c>
      <c r="N193" s="249"/>
      <c r="O193" s="163"/>
      <c r="P193" s="92">
        <f t="shared" si="346"/>
        <v>0</v>
      </c>
      <c r="Q193" s="100">
        <f>P193/7.5345</f>
        <v>0</v>
      </c>
      <c r="R193" s="100"/>
      <c r="S193" s="100">
        <f>R193/7.5345</f>
        <v>0</v>
      </c>
      <c r="T193" s="92">
        <f t="shared" si="330"/>
        <v>0</v>
      </c>
      <c r="U193" s="92">
        <f t="shared" si="330"/>
        <v>0</v>
      </c>
      <c r="V193" s="100">
        <v>0</v>
      </c>
      <c r="W193" s="100"/>
      <c r="X193" s="100">
        <v>0</v>
      </c>
      <c r="Y193" s="92">
        <f t="shared" si="351"/>
        <v>0</v>
      </c>
      <c r="Z193" s="92">
        <f t="shared" si="351"/>
        <v>0</v>
      </c>
      <c r="AA193" s="353">
        <f>V193</f>
        <v>0</v>
      </c>
      <c r="AB193" s="101"/>
      <c r="AC193" s="353">
        <v>0</v>
      </c>
      <c r="AD193" s="232">
        <f t="shared" si="352"/>
        <v>0</v>
      </c>
      <c r="AE193" s="92">
        <f t="shared" si="352"/>
        <v>0</v>
      </c>
    </row>
    <row r="194" spans="1:31" ht="20.25" customHeight="1" x14ac:dyDescent="0.25">
      <c r="A194" s="69"/>
      <c r="B194" s="70">
        <v>426</v>
      </c>
      <c r="C194" s="71"/>
      <c r="D194" s="71"/>
      <c r="E194" s="72" t="s">
        <v>194</v>
      </c>
      <c r="F194" s="183">
        <f>F195</f>
        <v>10000</v>
      </c>
      <c r="G194" s="183">
        <f t="shared" ref="G194:K194" si="370">G195</f>
        <v>1500</v>
      </c>
      <c r="H194" s="183">
        <f t="shared" si="370"/>
        <v>3000</v>
      </c>
      <c r="I194" s="183">
        <f t="shared" si="370"/>
        <v>400</v>
      </c>
      <c r="J194" s="239">
        <f t="shared" si="370"/>
        <v>200</v>
      </c>
      <c r="K194" s="183">
        <f t="shared" si="370"/>
        <v>300</v>
      </c>
      <c r="L194" s="74">
        <f t="shared" si="332"/>
        <v>1900</v>
      </c>
      <c r="M194" s="356">
        <f t="shared" si="338"/>
        <v>1800</v>
      </c>
      <c r="N194" s="270">
        <f>N195</f>
        <v>0</v>
      </c>
      <c r="O194" s="184">
        <f>O195</f>
        <v>0</v>
      </c>
      <c r="P194" s="76">
        <f t="shared" si="346"/>
        <v>0</v>
      </c>
      <c r="Q194" s="183">
        <f t="shared" ref="Q194:S194" si="371">Q195</f>
        <v>1200</v>
      </c>
      <c r="R194" s="183">
        <f t="shared" si="371"/>
        <v>3000</v>
      </c>
      <c r="S194" s="183">
        <f t="shared" si="371"/>
        <v>400</v>
      </c>
      <c r="T194" s="74">
        <f t="shared" si="330"/>
        <v>3000</v>
      </c>
      <c r="U194" s="74">
        <f t="shared" si="330"/>
        <v>1600</v>
      </c>
      <c r="V194" s="183">
        <f t="shared" ref="V194:X194" si="372">V195</f>
        <v>1500</v>
      </c>
      <c r="W194" s="183">
        <f t="shared" si="372"/>
        <v>3000</v>
      </c>
      <c r="X194" s="183">
        <f t="shared" si="372"/>
        <v>300</v>
      </c>
      <c r="Y194" s="74">
        <f t="shared" si="351"/>
        <v>4600</v>
      </c>
      <c r="Z194" s="74">
        <f t="shared" si="351"/>
        <v>1800</v>
      </c>
      <c r="AA194" s="183">
        <f t="shared" ref="AA194:AC194" si="373">AA195</f>
        <v>1500</v>
      </c>
      <c r="AB194" s="239">
        <f t="shared" si="373"/>
        <v>0</v>
      </c>
      <c r="AC194" s="183">
        <f t="shared" si="373"/>
        <v>500</v>
      </c>
      <c r="AD194" s="325">
        <f t="shared" si="352"/>
        <v>1800</v>
      </c>
      <c r="AE194" s="74">
        <f t="shared" si="352"/>
        <v>2000</v>
      </c>
    </row>
    <row r="195" spans="1:31" ht="20.25" customHeight="1" x14ac:dyDescent="0.25">
      <c r="A195" s="117"/>
      <c r="B195" s="118"/>
      <c r="C195" s="119">
        <v>4262</v>
      </c>
      <c r="D195" s="118"/>
      <c r="E195" s="120" t="s">
        <v>195</v>
      </c>
      <c r="F195" s="185">
        <f>SUM(F196)</f>
        <v>10000</v>
      </c>
      <c r="G195" s="185">
        <f t="shared" ref="G195:K195" si="374">SUM(G196)</f>
        <v>1500</v>
      </c>
      <c r="H195" s="185">
        <f t="shared" si="374"/>
        <v>3000</v>
      </c>
      <c r="I195" s="185">
        <f t="shared" si="374"/>
        <v>400</v>
      </c>
      <c r="J195" s="240">
        <f t="shared" si="374"/>
        <v>200</v>
      </c>
      <c r="K195" s="185">
        <f t="shared" si="374"/>
        <v>300</v>
      </c>
      <c r="L195" s="83">
        <f t="shared" si="332"/>
        <v>1900</v>
      </c>
      <c r="M195" s="355">
        <f t="shared" si="338"/>
        <v>1800</v>
      </c>
      <c r="N195" s="271"/>
      <c r="O195" s="185"/>
      <c r="P195" s="85">
        <f t="shared" si="346"/>
        <v>0</v>
      </c>
      <c r="Q195" s="185">
        <f t="shared" ref="Q195:S195" si="375">SUM(Q196)</f>
        <v>1200</v>
      </c>
      <c r="R195" s="185">
        <f t="shared" si="375"/>
        <v>3000</v>
      </c>
      <c r="S195" s="185">
        <f t="shared" si="375"/>
        <v>400</v>
      </c>
      <c r="T195" s="83">
        <f t="shared" si="330"/>
        <v>3000</v>
      </c>
      <c r="U195" s="83">
        <f t="shared" si="330"/>
        <v>1600</v>
      </c>
      <c r="V195" s="185">
        <f t="shared" ref="V195:X195" si="376">SUM(V196)</f>
        <v>1500</v>
      </c>
      <c r="W195" s="185">
        <f t="shared" si="376"/>
        <v>3000</v>
      </c>
      <c r="X195" s="185">
        <f t="shared" si="376"/>
        <v>300</v>
      </c>
      <c r="Y195" s="83">
        <f t="shared" si="351"/>
        <v>4600</v>
      </c>
      <c r="Z195" s="83">
        <f t="shared" si="351"/>
        <v>1800</v>
      </c>
      <c r="AA195" s="185">
        <f t="shared" ref="AA195:AC195" si="377">SUM(AA196)</f>
        <v>1500</v>
      </c>
      <c r="AB195" s="240">
        <f t="shared" si="377"/>
        <v>0</v>
      </c>
      <c r="AC195" s="185">
        <f t="shared" si="377"/>
        <v>500</v>
      </c>
      <c r="AD195" s="231">
        <f t="shared" si="352"/>
        <v>1800</v>
      </c>
      <c r="AE195" s="83">
        <f t="shared" si="352"/>
        <v>2000</v>
      </c>
    </row>
    <row r="196" spans="1:31" ht="26.25" customHeight="1" x14ac:dyDescent="0.25">
      <c r="A196" s="86"/>
      <c r="B196" s="88"/>
      <c r="C196" s="88"/>
      <c r="D196" s="88">
        <v>42621</v>
      </c>
      <c r="E196" s="89" t="s">
        <v>196</v>
      </c>
      <c r="F196" s="90">
        <v>10000</v>
      </c>
      <c r="G196" s="100">
        <v>1500</v>
      </c>
      <c r="H196" s="100">
        <v>3000</v>
      </c>
      <c r="I196" s="100">
        <v>400</v>
      </c>
      <c r="J196" s="101">
        <f>400-200</f>
        <v>200</v>
      </c>
      <c r="K196" s="124">
        <v>300</v>
      </c>
      <c r="L196" s="92">
        <f t="shared" si="332"/>
        <v>1900</v>
      </c>
      <c r="M196" s="124">
        <f t="shared" si="338"/>
        <v>1800</v>
      </c>
      <c r="N196" s="249"/>
      <c r="O196" s="163"/>
      <c r="P196" s="92">
        <f t="shared" si="346"/>
        <v>0</v>
      </c>
      <c r="Q196" s="164">
        <v>1200</v>
      </c>
      <c r="R196" s="100">
        <v>3000</v>
      </c>
      <c r="S196" s="100">
        <v>400</v>
      </c>
      <c r="T196" s="92">
        <f t="shared" si="330"/>
        <v>3000</v>
      </c>
      <c r="U196" s="92">
        <f t="shared" si="330"/>
        <v>1600</v>
      </c>
      <c r="V196" s="166">
        <f>G196</f>
        <v>1500</v>
      </c>
      <c r="W196" s="100">
        <v>3000</v>
      </c>
      <c r="X196" s="100">
        <f>K196</f>
        <v>300</v>
      </c>
      <c r="Y196" s="92">
        <f t="shared" si="351"/>
        <v>4600</v>
      </c>
      <c r="Z196" s="92">
        <f t="shared" si="351"/>
        <v>1800</v>
      </c>
      <c r="AA196" s="353">
        <f>V196</f>
        <v>1500</v>
      </c>
      <c r="AB196" s="101"/>
      <c r="AC196" s="353">
        <v>500</v>
      </c>
      <c r="AD196" s="232">
        <f t="shared" si="352"/>
        <v>1800</v>
      </c>
      <c r="AE196" s="92">
        <f t="shared" si="352"/>
        <v>2000</v>
      </c>
    </row>
    <row r="197" spans="1:31" ht="20.25" customHeight="1" x14ac:dyDescent="0.25">
      <c r="A197" s="64">
        <v>92</v>
      </c>
      <c r="B197" s="65"/>
      <c r="C197" s="65"/>
      <c r="D197" s="65"/>
      <c r="E197" s="186" t="s">
        <v>197</v>
      </c>
      <c r="F197" s="187">
        <f>F198</f>
        <v>400000</v>
      </c>
      <c r="G197" s="187">
        <f t="shared" ref="G197:N198" si="378">G198</f>
        <v>50000</v>
      </c>
      <c r="H197" s="187">
        <f t="shared" si="378"/>
        <v>0</v>
      </c>
      <c r="I197" s="187">
        <f t="shared" si="378"/>
        <v>0</v>
      </c>
      <c r="J197" s="315">
        <f t="shared" si="378"/>
        <v>0</v>
      </c>
      <c r="K197" s="187">
        <f t="shared" si="378"/>
        <v>0</v>
      </c>
      <c r="L197" s="187">
        <f t="shared" si="378"/>
        <v>50000</v>
      </c>
      <c r="M197" s="357">
        <f t="shared" si="338"/>
        <v>50000</v>
      </c>
      <c r="N197" s="272">
        <f t="shared" si="378"/>
        <v>0</v>
      </c>
      <c r="O197" s="187"/>
      <c r="P197" s="187">
        <f>P198</f>
        <v>0</v>
      </c>
      <c r="Q197" s="187">
        <f t="shared" ref="Q197:AE199" si="379">Q198</f>
        <v>40000</v>
      </c>
      <c r="R197" s="187">
        <f t="shared" si="379"/>
        <v>0</v>
      </c>
      <c r="S197" s="187">
        <f t="shared" si="379"/>
        <v>0</v>
      </c>
      <c r="T197" s="187">
        <f t="shared" si="379"/>
        <v>0</v>
      </c>
      <c r="U197" s="187">
        <f t="shared" si="379"/>
        <v>40000</v>
      </c>
      <c r="V197" s="187">
        <f t="shared" si="379"/>
        <v>40000</v>
      </c>
      <c r="W197" s="187">
        <f t="shared" si="379"/>
        <v>0</v>
      </c>
      <c r="X197" s="187">
        <f t="shared" si="379"/>
        <v>0</v>
      </c>
      <c r="Y197" s="187">
        <f t="shared" si="379"/>
        <v>40000</v>
      </c>
      <c r="Z197" s="187">
        <f t="shared" si="379"/>
        <v>40000</v>
      </c>
      <c r="AA197" s="187">
        <f t="shared" si="379"/>
        <v>25000</v>
      </c>
      <c r="AB197" s="315">
        <f t="shared" si="379"/>
        <v>0</v>
      </c>
      <c r="AC197" s="187">
        <f t="shared" si="379"/>
        <v>0</v>
      </c>
      <c r="AD197" s="315">
        <f t="shared" si="379"/>
        <v>40000</v>
      </c>
      <c r="AE197" s="187">
        <f t="shared" si="379"/>
        <v>25000</v>
      </c>
    </row>
    <row r="198" spans="1:31" ht="20.25" customHeight="1" x14ac:dyDescent="0.25">
      <c r="A198" s="290"/>
      <c r="B198" s="189">
        <v>922</v>
      </c>
      <c r="C198" s="188"/>
      <c r="D198" s="188"/>
      <c r="E198" s="190" t="s">
        <v>198</v>
      </c>
      <c r="F198" s="191">
        <f>F199</f>
        <v>400000</v>
      </c>
      <c r="G198" s="191">
        <f t="shared" si="378"/>
        <v>50000</v>
      </c>
      <c r="H198" s="191">
        <f t="shared" si="378"/>
        <v>0</v>
      </c>
      <c r="I198" s="191">
        <f t="shared" si="378"/>
        <v>0</v>
      </c>
      <c r="J198" s="316">
        <f t="shared" si="378"/>
        <v>0</v>
      </c>
      <c r="K198" s="191">
        <f t="shared" si="378"/>
        <v>0</v>
      </c>
      <c r="L198" s="192">
        <f t="shared" si="378"/>
        <v>50000</v>
      </c>
      <c r="M198" s="356">
        <f t="shared" si="338"/>
        <v>50000</v>
      </c>
      <c r="N198" s="273">
        <f t="shared" si="378"/>
        <v>0</v>
      </c>
      <c r="O198" s="193"/>
      <c r="P198" s="194">
        <f>P199</f>
        <v>0</v>
      </c>
      <c r="Q198" s="191">
        <f t="shared" si="379"/>
        <v>40000</v>
      </c>
      <c r="R198" s="191">
        <f t="shared" si="379"/>
        <v>0</v>
      </c>
      <c r="S198" s="191">
        <f t="shared" si="379"/>
        <v>0</v>
      </c>
      <c r="T198" s="192">
        <f t="shared" si="379"/>
        <v>0</v>
      </c>
      <c r="U198" s="192">
        <f t="shared" si="379"/>
        <v>40000</v>
      </c>
      <c r="V198" s="191">
        <f t="shared" si="379"/>
        <v>40000</v>
      </c>
      <c r="W198" s="191">
        <f t="shared" si="379"/>
        <v>0</v>
      </c>
      <c r="X198" s="191">
        <f t="shared" si="379"/>
        <v>0</v>
      </c>
      <c r="Y198" s="192">
        <f t="shared" si="379"/>
        <v>40000</v>
      </c>
      <c r="Z198" s="192">
        <f t="shared" si="379"/>
        <v>40000</v>
      </c>
      <c r="AA198" s="191">
        <f t="shared" si="379"/>
        <v>25000</v>
      </c>
      <c r="AB198" s="316">
        <f t="shared" si="379"/>
        <v>0</v>
      </c>
      <c r="AC198" s="191">
        <f t="shared" si="379"/>
        <v>0</v>
      </c>
      <c r="AD198" s="345">
        <f t="shared" si="379"/>
        <v>40000</v>
      </c>
      <c r="AE198" s="192">
        <f t="shared" si="379"/>
        <v>25000</v>
      </c>
    </row>
    <row r="199" spans="1:31" ht="20.25" customHeight="1" x14ac:dyDescent="0.25">
      <c r="A199" s="291"/>
      <c r="B199" s="195"/>
      <c r="C199" s="196">
        <v>9222</v>
      </c>
      <c r="D199" s="195"/>
      <c r="E199" s="197" t="s">
        <v>199</v>
      </c>
      <c r="F199" s="198">
        <f>SUM(F200)</f>
        <v>400000</v>
      </c>
      <c r="G199" s="198">
        <f t="shared" ref="G199:K199" si="380">SUM(G200)</f>
        <v>50000</v>
      </c>
      <c r="H199" s="198">
        <f t="shared" si="380"/>
        <v>0</v>
      </c>
      <c r="I199" s="198">
        <f t="shared" si="380"/>
        <v>0</v>
      </c>
      <c r="J199" s="317">
        <f t="shared" si="380"/>
        <v>0</v>
      </c>
      <c r="K199" s="198">
        <f t="shared" si="380"/>
        <v>0</v>
      </c>
      <c r="L199" s="199">
        <f>L200</f>
        <v>50000</v>
      </c>
      <c r="M199" s="355">
        <f t="shared" si="338"/>
        <v>50000</v>
      </c>
      <c r="N199" s="274">
        <f>SUM(N200)</f>
        <v>0</v>
      </c>
      <c r="O199" s="200"/>
      <c r="P199" s="201">
        <f>P200</f>
        <v>0</v>
      </c>
      <c r="Q199" s="198">
        <f t="shared" ref="Q199:S199" si="381">SUM(Q200)</f>
        <v>40000</v>
      </c>
      <c r="R199" s="198">
        <f t="shared" si="381"/>
        <v>0</v>
      </c>
      <c r="S199" s="198">
        <f t="shared" si="381"/>
        <v>0</v>
      </c>
      <c r="T199" s="199">
        <f t="shared" si="379"/>
        <v>0</v>
      </c>
      <c r="U199" s="199">
        <f t="shared" si="379"/>
        <v>40000</v>
      </c>
      <c r="V199" s="198">
        <f t="shared" ref="V199:X199" si="382">SUM(V200)</f>
        <v>40000</v>
      </c>
      <c r="W199" s="198">
        <f t="shared" si="382"/>
        <v>0</v>
      </c>
      <c r="X199" s="198">
        <f t="shared" si="382"/>
        <v>0</v>
      </c>
      <c r="Y199" s="199">
        <f t="shared" si="379"/>
        <v>40000</v>
      </c>
      <c r="Z199" s="199">
        <f t="shared" si="379"/>
        <v>40000</v>
      </c>
      <c r="AA199" s="198">
        <f t="shared" ref="AA199:AC199" si="383">SUM(AA200)</f>
        <v>25000</v>
      </c>
      <c r="AB199" s="317">
        <f t="shared" si="383"/>
        <v>0</v>
      </c>
      <c r="AC199" s="198">
        <f t="shared" si="383"/>
        <v>0</v>
      </c>
      <c r="AD199" s="346">
        <f t="shared" si="379"/>
        <v>40000</v>
      </c>
      <c r="AE199" s="199">
        <f t="shared" si="379"/>
        <v>25000</v>
      </c>
    </row>
    <row r="200" spans="1:31" ht="20.25" customHeight="1" x14ac:dyDescent="0.25">
      <c r="A200" s="86"/>
      <c r="B200" s="88"/>
      <c r="C200" s="88"/>
      <c r="D200" s="88">
        <v>92222</v>
      </c>
      <c r="E200" s="89" t="s">
        <v>0</v>
      </c>
      <c r="F200" s="292">
        <v>400000</v>
      </c>
      <c r="G200" s="100">
        <v>50000</v>
      </c>
      <c r="H200" s="100"/>
      <c r="I200" s="100">
        <f>H200/7.5345</f>
        <v>0</v>
      </c>
      <c r="J200" s="101">
        <f>I200/7.5345</f>
        <v>0</v>
      </c>
      <c r="K200" s="90"/>
      <c r="L200" s="90">
        <f>G200+I200</f>
        <v>50000</v>
      </c>
      <c r="M200" s="124">
        <f t="shared" si="338"/>
        <v>50000</v>
      </c>
      <c r="N200" s="202"/>
      <c r="O200" s="90"/>
      <c r="P200" s="90">
        <f>N200+O200</f>
        <v>0</v>
      </c>
      <c r="Q200" s="100">
        <v>40000</v>
      </c>
      <c r="R200" s="100"/>
      <c r="S200" s="100">
        <f>R200/7.5345</f>
        <v>0</v>
      </c>
      <c r="T200" s="90">
        <f>P200+R200</f>
        <v>0</v>
      </c>
      <c r="U200" s="90">
        <f>Q200+S200</f>
        <v>40000</v>
      </c>
      <c r="V200" s="100">
        <v>40000</v>
      </c>
      <c r="W200" s="100"/>
      <c r="X200" s="100">
        <f>W200/7.5345</f>
        <v>0</v>
      </c>
      <c r="Y200" s="90">
        <f>U200+W200</f>
        <v>40000</v>
      </c>
      <c r="Z200" s="90">
        <f>V200+X200</f>
        <v>40000</v>
      </c>
      <c r="AA200" s="353">
        <v>25000</v>
      </c>
      <c r="AB200" s="101"/>
      <c r="AC200" s="353"/>
      <c r="AD200" s="326">
        <f>Z200+AB200</f>
        <v>40000</v>
      </c>
      <c r="AE200" s="90">
        <f>AA200+AC200</f>
        <v>25000</v>
      </c>
    </row>
    <row r="201" spans="1:31" ht="20.25" customHeight="1" thickBot="1" x14ac:dyDescent="0.3">
      <c r="A201" s="293"/>
      <c r="B201" s="294"/>
      <c r="C201" s="295"/>
      <c r="D201" s="295"/>
      <c r="E201" s="296" t="s">
        <v>2</v>
      </c>
      <c r="F201" s="297">
        <f>F167+F28+F197</f>
        <v>3800000</v>
      </c>
      <c r="G201" s="297">
        <f t="shared" ref="G201:K201" si="384">G167+G28+G197</f>
        <v>612700</v>
      </c>
      <c r="H201" s="297">
        <f t="shared" si="384"/>
        <v>3000237.9</v>
      </c>
      <c r="I201" s="297">
        <f t="shared" si="384"/>
        <v>398200</v>
      </c>
      <c r="J201" s="318">
        <f t="shared" si="384"/>
        <v>399800</v>
      </c>
      <c r="K201" s="297">
        <f t="shared" si="384"/>
        <v>433000</v>
      </c>
      <c r="L201" s="298">
        <f>I201+G201</f>
        <v>1010900</v>
      </c>
      <c r="M201" s="298">
        <f>K201+G201</f>
        <v>1045700</v>
      </c>
      <c r="N201" s="275">
        <v>1901092.38</v>
      </c>
      <c r="O201" s="205">
        <f>O167+O28+O197</f>
        <v>2230977.87</v>
      </c>
      <c r="P201" s="92">
        <f>O201+N201</f>
        <v>4132070.25</v>
      </c>
      <c r="Q201" s="203">
        <f t="shared" ref="Q201:S201" si="385">Q167+Q28+Q197</f>
        <v>510000</v>
      </c>
      <c r="R201" s="203">
        <f t="shared" si="385"/>
        <v>3000237.9</v>
      </c>
      <c r="S201" s="203">
        <f t="shared" si="385"/>
        <v>398200</v>
      </c>
      <c r="T201" s="204">
        <f>R201+P201</f>
        <v>7132308.1500000004</v>
      </c>
      <c r="U201" s="204">
        <f>S201+Q201</f>
        <v>908200</v>
      </c>
      <c r="V201" s="203">
        <f t="shared" ref="V201:X201" si="386">V167+V28+V197</f>
        <v>619800</v>
      </c>
      <c r="W201" s="203">
        <f t="shared" si="386"/>
        <v>3000237.9</v>
      </c>
      <c r="X201" s="203">
        <f t="shared" si="386"/>
        <v>433000</v>
      </c>
      <c r="Y201" s="204">
        <f>W201+U201</f>
        <v>3908437.9</v>
      </c>
      <c r="Z201" s="204">
        <f>X201+V201</f>
        <v>1052800</v>
      </c>
      <c r="AA201" s="203">
        <f t="shared" ref="AA201:AC201" si="387">AA167+AA28+AA197</f>
        <v>624900</v>
      </c>
      <c r="AB201" s="203">
        <f t="shared" si="387"/>
        <v>0</v>
      </c>
      <c r="AC201" s="203">
        <f t="shared" si="387"/>
        <v>433000</v>
      </c>
      <c r="AD201" s="204">
        <f>AB201+Z201</f>
        <v>1052800</v>
      </c>
      <c r="AE201" s="204">
        <f>AC201+AA201</f>
        <v>1057900</v>
      </c>
    </row>
    <row r="202" spans="1:31" ht="20.25" customHeight="1" x14ac:dyDescent="0.25">
      <c r="A202" s="276"/>
      <c r="B202" s="277"/>
      <c r="C202" s="278"/>
      <c r="D202" s="278"/>
      <c r="E202" s="279"/>
      <c r="F202" s="280"/>
      <c r="G202" s="281"/>
      <c r="H202" s="280"/>
      <c r="I202" s="282"/>
      <c r="J202" s="319"/>
      <c r="K202" s="283">
        <v>433000</v>
      </c>
      <c r="L202" s="281">
        <f>K202/7.5345</f>
        <v>57468.976043533075</v>
      </c>
      <c r="M202" s="281"/>
      <c r="N202" s="205"/>
      <c r="O202" s="205"/>
      <c r="P202" s="92"/>
      <c r="Q202" s="91"/>
      <c r="R202" s="205"/>
      <c r="S202" s="112"/>
      <c r="T202" s="92"/>
      <c r="U202" s="91">
        <f t="shared" ref="U202" si="388">T202/7.5345</f>
        <v>0</v>
      </c>
      <c r="V202" s="91"/>
      <c r="W202" s="205"/>
      <c r="X202" s="112"/>
      <c r="Y202" s="92"/>
      <c r="Z202" s="91">
        <f t="shared" ref="Z202" si="389">Y202/7.5345</f>
        <v>0</v>
      </c>
      <c r="AA202" s="91"/>
      <c r="AB202" s="347"/>
      <c r="AC202" s="112"/>
      <c r="AD202" s="232"/>
      <c r="AE202" s="91">
        <f t="shared" ref="AE202" si="390">AD202/7.5345</f>
        <v>0</v>
      </c>
    </row>
    <row r="203" spans="1:31" ht="20.25" customHeight="1" x14ac:dyDescent="0.25">
      <c r="A203" s="206"/>
      <c r="B203" s="207"/>
      <c r="C203" s="208"/>
      <c r="D203" s="207"/>
      <c r="E203" s="209" t="s">
        <v>1</v>
      </c>
      <c r="F203" s="210"/>
      <c r="G203" s="211"/>
      <c r="H203" s="212"/>
      <c r="I203" s="112"/>
      <c r="J203" s="305"/>
      <c r="K203" s="213">
        <f>K5-K201</f>
        <v>0</v>
      </c>
      <c r="L203" s="91">
        <f>K203/7.5345</f>
        <v>0</v>
      </c>
      <c r="M203" s="91"/>
      <c r="N203" s="210">
        <v>600689.21</v>
      </c>
      <c r="O203" s="212"/>
      <c r="P203" s="213">
        <f>P5-P201</f>
        <v>172930.01999999955</v>
      </c>
      <c r="Q203" s="211"/>
      <c r="R203" s="212"/>
      <c r="S203" s="112"/>
      <c r="T203" s="213">
        <f>T5-T201</f>
        <v>172930.01999999955</v>
      </c>
      <c r="U203" s="91"/>
      <c r="V203" s="211"/>
      <c r="W203" s="212"/>
      <c r="X203" s="112"/>
      <c r="Y203" s="213">
        <f>Y5-Y201</f>
        <v>0</v>
      </c>
      <c r="Z203" s="91">
        <f>Y203/7.5345</f>
        <v>0</v>
      </c>
      <c r="AA203" s="211"/>
      <c r="AB203" s="348"/>
      <c r="AC203" s="112"/>
      <c r="AD203" s="349">
        <f>AD5-AD201</f>
        <v>3000237.9000000004</v>
      </c>
      <c r="AE203" s="91">
        <f>AD203/7.5345</f>
        <v>398200</v>
      </c>
    </row>
    <row r="204" spans="1:31" ht="20.25" customHeight="1" thickBot="1" x14ac:dyDescent="0.3">
      <c r="A204" s="214"/>
      <c r="B204" s="215"/>
      <c r="C204" s="216"/>
      <c r="D204" s="215"/>
      <c r="E204" s="217" t="s">
        <v>0</v>
      </c>
      <c r="F204" s="218"/>
      <c r="G204" s="219"/>
      <c r="H204" s="220"/>
      <c r="I204" s="91"/>
      <c r="J204" s="149"/>
      <c r="K204" s="220">
        <f>K201-K202</f>
        <v>0</v>
      </c>
      <c r="L204" s="220"/>
      <c r="M204" s="241"/>
      <c r="N204" s="218"/>
      <c r="O204" s="220">
        <v>427759.19</v>
      </c>
      <c r="P204" s="220" t="s">
        <v>51</v>
      </c>
      <c r="Q204" s="219"/>
      <c r="R204" s="220"/>
      <c r="S204" s="91"/>
      <c r="T204" s="220">
        <f>T6-T202</f>
        <v>0.52</v>
      </c>
      <c r="U204" s="220"/>
      <c r="V204" s="219"/>
      <c r="W204" s="220"/>
      <c r="X204" s="91"/>
      <c r="Y204" s="220">
        <f>Y6-Y202</f>
        <v>0</v>
      </c>
      <c r="Z204" s="220"/>
      <c r="AA204" s="219"/>
      <c r="AB204" s="350"/>
      <c r="AC204" s="91"/>
      <c r="AD204" s="350">
        <f>AD6-AD202</f>
        <v>0</v>
      </c>
      <c r="AE204" s="220"/>
    </row>
    <row r="205" spans="1:31" ht="20.25" customHeight="1" thickBot="1" x14ac:dyDescent="0.3">
      <c r="A205" s="221"/>
      <c r="B205" s="222"/>
      <c r="C205" s="222"/>
      <c r="D205" s="223"/>
      <c r="E205" s="222"/>
      <c r="F205" s="224"/>
      <c r="G205" s="225"/>
      <c r="H205" s="224"/>
      <c r="I205" s="225"/>
      <c r="J205" s="320"/>
      <c r="K205" s="224"/>
      <c r="L205" s="224"/>
      <c r="M205" s="224"/>
      <c r="N205" s="224"/>
      <c r="O205" s="224"/>
      <c r="P205" s="224"/>
      <c r="Q205" s="225"/>
      <c r="R205" s="224"/>
      <c r="S205" s="225"/>
      <c r="T205" s="224"/>
      <c r="U205" s="224"/>
      <c r="V205" s="225"/>
      <c r="W205" s="224"/>
      <c r="X205" s="225"/>
      <c r="Y205" s="224"/>
      <c r="Z205" s="224"/>
      <c r="AA205" s="225"/>
      <c r="AB205" s="351"/>
      <c r="AC205" s="225"/>
      <c r="AD205" s="351"/>
      <c r="AE205" s="224"/>
    </row>
    <row r="206" spans="1:31" ht="20.25" customHeight="1" x14ac:dyDescent="0.25">
      <c r="A206" s="226"/>
      <c r="B206" s="227"/>
      <c r="C206" s="43"/>
      <c r="D206" s="44"/>
      <c r="E206" s="43"/>
      <c r="F206" s="45"/>
      <c r="G206" s="46"/>
      <c r="H206" s="45"/>
      <c r="I206" s="46"/>
      <c r="J206" s="299"/>
      <c r="K206" s="45"/>
      <c r="L206" s="45"/>
      <c r="M206" s="45"/>
      <c r="N206" s="45"/>
      <c r="O206" s="45"/>
      <c r="P206" s="45"/>
      <c r="Q206" s="46"/>
      <c r="R206" s="45"/>
      <c r="S206" s="46"/>
      <c r="T206" s="45"/>
      <c r="U206" s="45"/>
      <c r="V206" s="46"/>
      <c r="W206" s="45"/>
      <c r="X206" s="46"/>
      <c r="Y206" s="45"/>
      <c r="Z206" s="45"/>
      <c r="AA206" s="46"/>
      <c r="AB206" s="323"/>
      <c r="AC206" s="46"/>
      <c r="AD206" s="323"/>
      <c r="AE206" s="45"/>
    </row>
    <row r="207" spans="1:31" ht="20.25" customHeight="1" x14ac:dyDescent="0.25">
      <c r="A207" s="43"/>
      <c r="B207" s="43"/>
      <c r="C207" s="43"/>
      <c r="D207" s="44"/>
      <c r="E207" s="43"/>
      <c r="F207" s="45"/>
      <c r="G207" s="46"/>
      <c r="H207" s="45"/>
      <c r="I207" s="46"/>
      <c r="J207" s="299"/>
      <c r="K207" s="45"/>
      <c r="L207" s="45"/>
      <c r="M207" s="45"/>
      <c r="N207" s="45"/>
      <c r="O207" s="45"/>
      <c r="P207" s="45"/>
      <c r="Q207" s="46"/>
      <c r="R207" s="45"/>
      <c r="S207" s="46"/>
      <c r="T207" s="45"/>
      <c r="U207" s="45"/>
      <c r="V207" s="46"/>
      <c r="W207" s="45"/>
      <c r="X207" s="46"/>
      <c r="Y207" s="45"/>
      <c r="Z207" s="45"/>
      <c r="AA207" s="46"/>
      <c r="AB207" s="323"/>
      <c r="AC207" s="46"/>
      <c r="AD207" s="323"/>
      <c r="AE207" s="45"/>
    </row>
    <row r="208" spans="1:31" ht="20.25" customHeight="1" x14ac:dyDescent="0.25">
      <c r="A208" s="43" t="s">
        <v>200</v>
      </c>
      <c r="B208" s="43"/>
      <c r="C208" s="43"/>
      <c r="D208" s="44"/>
      <c r="E208" s="43"/>
      <c r="F208" s="45"/>
      <c r="G208" s="46"/>
      <c r="H208" s="45"/>
      <c r="I208" s="46"/>
      <c r="J208" s="299"/>
      <c r="K208" s="45"/>
      <c r="L208" s="45"/>
      <c r="M208" s="45"/>
      <c r="N208" s="45"/>
      <c r="O208" s="45"/>
      <c r="P208" s="45"/>
      <c r="Q208" s="46"/>
      <c r="R208" s="45"/>
      <c r="S208" s="46"/>
      <c r="T208" s="45"/>
      <c r="U208" s="45"/>
      <c r="V208" s="46"/>
      <c r="W208" s="45"/>
      <c r="X208" s="46"/>
      <c r="Y208" s="45"/>
      <c r="Z208" s="45"/>
      <c r="AA208" s="46"/>
      <c r="AB208" s="323"/>
      <c r="AC208" s="46"/>
      <c r="AD208" s="323"/>
      <c r="AE208" s="45"/>
    </row>
    <row r="209" spans="1:31" ht="20.25" customHeight="1" x14ac:dyDescent="0.25">
      <c r="A209" s="43" t="s">
        <v>201</v>
      </c>
      <c r="B209" s="43"/>
      <c r="C209" s="43"/>
      <c r="D209" s="44"/>
      <c r="E209" s="43"/>
      <c r="F209" s="45"/>
      <c r="G209" s="46"/>
      <c r="H209" s="45"/>
      <c r="I209" s="46"/>
      <c r="J209" s="299"/>
      <c r="K209" s="45"/>
      <c r="L209" s="45"/>
      <c r="M209" s="45"/>
      <c r="N209" s="45"/>
      <c r="O209" s="45"/>
      <c r="P209" s="45"/>
      <c r="Q209" s="46"/>
      <c r="R209" s="45"/>
      <c r="S209" s="46"/>
      <c r="T209" s="45"/>
      <c r="U209" s="45"/>
      <c r="V209" s="46"/>
      <c r="W209" s="45"/>
      <c r="X209" s="46"/>
      <c r="Y209" s="45"/>
      <c r="Z209" s="45"/>
      <c r="AA209" s="46"/>
      <c r="AB209" s="323"/>
      <c r="AC209" s="46"/>
      <c r="AD209" s="323"/>
      <c r="AE209" s="45"/>
    </row>
    <row r="210" spans="1:31" ht="20.25" customHeight="1" x14ac:dyDescent="0.25">
      <c r="A210" s="43" t="s">
        <v>202</v>
      </c>
      <c r="B210" s="43"/>
      <c r="C210" s="43"/>
      <c r="D210" s="44"/>
      <c r="E210" s="43"/>
      <c r="F210" s="45"/>
      <c r="G210" s="46"/>
      <c r="H210" s="45"/>
      <c r="I210" s="46"/>
      <c r="J210" s="299"/>
      <c r="K210" s="45"/>
      <c r="L210" s="45"/>
      <c r="M210" s="45"/>
      <c r="N210" s="45"/>
      <c r="O210" s="45"/>
      <c r="P210" s="45"/>
      <c r="Q210" s="46"/>
      <c r="R210" s="45"/>
      <c r="S210" s="46"/>
      <c r="T210" s="45"/>
      <c r="U210" s="45"/>
      <c r="V210" s="46"/>
      <c r="W210" s="45"/>
      <c r="X210" s="46"/>
      <c r="Y210" s="45"/>
      <c r="Z210" s="45"/>
      <c r="AA210" s="46"/>
      <c r="AB210" s="323"/>
      <c r="AC210" s="46"/>
      <c r="AD210" s="323"/>
      <c r="AE210" s="45"/>
    </row>
  </sheetData>
  <mergeCells count="14">
    <mergeCell ref="F3:L3"/>
    <mergeCell ref="Q3:U3"/>
    <mergeCell ref="V3:Z3"/>
    <mergeCell ref="AA3:AE3"/>
    <mergeCell ref="A2:E2"/>
    <mergeCell ref="F2:M2"/>
    <mergeCell ref="Q2:U2"/>
    <mergeCell ref="V2:Z2"/>
    <mergeCell ref="AA2:AE2"/>
    <mergeCell ref="A3:A4"/>
    <mergeCell ref="B3:B4"/>
    <mergeCell ref="C3:C4"/>
    <mergeCell ref="D3:D4"/>
    <mergeCell ref="E3:E4"/>
  </mergeCells>
  <printOptions horizontalCentered="1" gridLines="1"/>
  <pageMargins left="0.70866141732283472" right="0.70866141732283472" top="0.74803149606299213" bottom="0.74803149606299213" header="0" footer="0"/>
  <pageSetup paperSize="9" fitToHeight="0" orientation="landscape" verticalDpi="300" r:id="rId1"/>
  <headerFooter>
    <oddHeader>&amp;LPrilog 3: Plan prihoda i rashoda za 2024.-2026.g. prema programima i projektima</oddHeader>
    <oddFooter>&amp;R&amp;P/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Razred 2024</vt:lpstr>
      <vt:lpstr>Osnovni račun - prilog 3  </vt:lpstr>
      <vt:lpstr>Osnovni račun - prilog 2</vt:lpstr>
      <vt:lpstr>'Osnovni račun - prilog 2'!Ispis_naslova</vt:lpstr>
      <vt:lpstr>'Osnovni račun - prilog 3  '!Ispis_naslova</vt:lpstr>
      <vt:lpstr>'Osnovni račun - prilog 2'!Podrucje_ispisa</vt:lpstr>
      <vt:lpstr>'Osnovni račun - prilog 3  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Ravnatelj</dc:creator>
  <cp:lastModifiedBy>Ravnatelj</cp:lastModifiedBy>
  <cp:lastPrinted>2023-10-30T11:04:44Z</cp:lastPrinted>
  <dcterms:created xsi:type="dcterms:W3CDTF">2022-11-16T09:40:01Z</dcterms:created>
  <dcterms:modified xsi:type="dcterms:W3CDTF">2023-11-20T10:35:39Z</dcterms:modified>
</cp:coreProperties>
</file>